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livetestnclcollac.sharepoint.com/sites/NCGBoardSite/Shared Documents/Legal Migration/Legal - March 2023 onwards/Subcontracting/FY23 Planned Levels/Reporting/Actual Payments/"/>
    </mc:Choice>
  </mc:AlternateContent>
  <xr:revisionPtr revIDLastSave="0" documentId="8_{38091E3F-6F18-4BE7-93CC-EE913097C5D1}" xr6:coauthVersionLast="47" xr6:coauthVersionMax="47" xr10:uidLastSave="{00000000-0000-0000-0000-000000000000}"/>
  <bookViews>
    <workbookView xWindow="28680" yWindow="-120" windowWidth="29040" windowHeight="15840" xr2:uid="{57F36031-F1DC-43C3-A1F7-100E3B3388A4}"/>
  </bookViews>
  <sheets>
    <sheet name="Detail" sheetId="1" r:id="rId1"/>
  </sheets>
  <definedNames>
    <definedName name="_xlnm._FilterDatabase" localSheetId="0" hidden="1">Detail!$A$8:$R$8</definedName>
    <definedName name="_xlnm.Print_Area" localSheetId="0">Detail!$A$1:$T$53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3" i="1" l="1"/>
  <c r="P51" i="1"/>
  <c r="P49" i="1"/>
  <c r="H20" i="1"/>
  <c r="J51" i="1"/>
  <c r="I51" i="1"/>
  <c r="H51" i="1"/>
  <c r="K50" i="1"/>
  <c r="K51" i="1" s="1"/>
  <c r="J49" i="1"/>
  <c r="I49" i="1"/>
  <c r="H49" i="1"/>
  <c r="K48" i="1"/>
  <c r="K49" i="1" s="1"/>
  <c r="J47" i="1"/>
  <c r="I47" i="1"/>
  <c r="H47" i="1"/>
  <c r="K46" i="1"/>
  <c r="K47" i="1" s="1"/>
  <c r="J45" i="1"/>
  <c r="I45" i="1"/>
  <c r="H45" i="1"/>
  <c r="K44" i="1"/>
  <c r="L44" i="1" s="1"/>
  <c r="K43" i="1"/>
  <c r="L43" i="1" s="1"/>
  <c r="J42" i="1"/>
  <c r="I42" i="1"/>
  <c r="H42" i="1"/>
  <c r="K41" i="1"/>
  <c r="L41" i="1" s="1"/>
  <c r="K40" i="1"/>
  <c r="L40" i="1" s="1"/>
  <c r="J39" i="1"/>
  <c r="I39" i="1"/>
  <c r="H39" i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H30" i="1"/>
  <c r="K28" i="1"/>
  <c r="L28" i="1" s="1"/>
  <c r="K27" i="1"/>
  <c r="L27" i="1" s="1"/>
  <c r="K26" i="1"/>
  <c r="L26" i="1" s="1"/>
  <c r="J30" i="1"/>
  <c r="K24" i="1"/>
  <c r="L24" i="1" s="1"/>
  <c r="K23" i="1"/>
  <c r="L23" i="1" s="1"/>
  <c r="K22" i="1"/>
  <c r="L22" i="1" s="1"/>
  <c r="J20" i="1"/>
  <c r="I20" i="1"/>
  <c r="K19" i="1"/>
  <c r="L19" i="1" s="1"/>
  <c r="K18" i="1"/>
  <c r="L18" i="1" s="1"/>
  <c r="K17" i="1"/>
  <c r="L17" i="1" s="1"/>
  <c r="K16" i="1"/>
  <c r="L16" i="1" s="1"/>
  <c r="K15" i="1"/>
  <c r="L15" i="1" s="1"/>
  <c r="K14" i="1"/>
  <c r="K13" i="1"/>
  <c r="L13" i="1" s="1"/>
  <c r="K12" i="1"/>
  <c r="L12" i="1" s="1"/>
  <c r="K11" i="1"/>
  <c r="L11" i="1" s="1"/>
  <c r="J10" i="1"/>
  <c r="I10" i="1"/>
  <c r="H10" i="1"/>
  <c r="K9" i="1"/>
  <c r="K10" i="1" s="1"/>
  <c r="K45" i="1" l="1"/>
  <c r="L45" i="1" s="1"/>
  <c r="J53" i="1"/>
  <c r="H53" i="1"/>
  <c r="L9" i="1"/>
  <c r="L10" i="1" s="1"/>
  <c r="K25" i="1"/>
  <c r="K42" i="1"/>
  <c r="L42" i="1" s="1"/>
  <c r="I30" i="1"/>
  <c r="I53" i="1" s="1"/>
  <c r="L48" i="1"/>
  <c r="L49" i="1" s="1"/>
  <c r="K29" i="1"/>
  <c r="L29" i="1" s="1"/>
  <c r="K39" i="1"/>
  <c r="L39" i="1" s="1"/>
  <c r="K20" i="1"/>
  <c r="L20" i="1" s="1"/>
  <c r="L50" i="1"/>
  <c r="L51" i="1" s="1"/>
  <c r="L14" i="1"/>
  <c r="L31" i="1"/>
  <c r="L46" i="1"/>
  <c r="L47" i="1" s="1"/>
  <c r="K21" i="1"/>
  <c r="K30" i="1" l="1"/>
  <c r="K53" i="1" s="1"/>
  <c r="L53" i="1" s="1"/>
  <c r="L21" i="1"/>
  <c r="L30" i="1" l="1"/>
  <c r="P28" i="1" l="1"/>
  <c r="O28" i="1"/>
  <c r="P24" i="1"/>
  <c r="O24" i="1"/>
  <c r="P23" i="1"/>
  <c r="O23" i="1"/>
  <c r="P22" i="1"/>
  <c r="O22" i="1"/>
  <c r="P27" i="1" l="1"/>
  <c r="O27" i="1"/>
  <c r="P26" i="1"/>
  <c r="O26" i="1"/>
  <c r="Q26" i="1" l="1"/>
  <c r="P25" i="1"/>
  <c r="O25" i="1"/>
  <c r="P21" i="1" l="1"/>
  <c r="O21" i="1"/>
  <c r="P29" i="1" l="1"/>
  <c r="O29" i="1"/>
  <c r="Q25" i="1" l="1"/>
  <c r="R25" i="1" s="1"/>
  <c r="N51" i="1"/>
  <c r="N49" i="1"/>
  <c r="N47" i="1"/>
  <c r="N45" i="1"/>
  <c r="N42" i="1"/>
  <c r="N39" i="1"/>
  <c r="N30" i="1"/>
  <c r="N10" i="1"/>
  <c r="N20" i="1"/>
  <c r="N53" i="1" l="1"/>
  <c r="O51" i="1"/>
  <c r="O49" i="1"/>
  <c r="P47" i="1"/>
  <c r="O47" i="1"/>
  <c r="P45" i="1"/>
  <c r="O45" i="1"/>
  <c r="P42" i="1"/>
  <c r="O42" i="1"/>
  <c r="P39" i="1"/>
  <c r="O39" i="1"/>
  <c r="P30" i="1"/>
  <c r="O30" i="1"/>
  <c r="P20" i="1"/>
  <c r="O20" i="1"/>
  <c r="P10" i="1"/>
  <c r="O10" i="1"/>
  <c r="R26" i="1"/>
  <c r="Q46" i="1"/>
  <c r="R46" i="1" s="1"/>
  <c r="R47" i="1" s="1"/>
  <c r="Q48" i="1"/>
  <c r="R48" i="1" s="1"/>
  <c r="R49" i="1" s="1"/>
  <c r="Q38" i="1"/>
  <c r="R38" i="1" s="1"/>
  <c r="Q37" i="1"/>
  <c r="R37" i="1" s="1"/>
  <c r="Q34" i="1"/>
  <c r="R34" i="1" s="1"/>
  <c r="Q36" i="1"/>
  <c r="R36" i="1" s="1"/>
  <c r="Q35" i="1"/>
  <c r="R35" i="1" s="1"/>
  <c r="Q33" i="1"/>
  <c r="R33" i="1" s="1"/>
  <c r="Q32" i="1"/>
  <c r="R32" i="1" s="1"/>
  <c r="Q9" i="1"/>
  <c r="R9" i="1" s="1"/>
  <c r="R10" i="1" s="1"/>
  <c r="Q15" i="1"/>
  <c r="R15" i="1" s="1"/>
  <c r="Q17" i="1"/>
  <c r="R17" i="1" s="1"/>
  <c r="Q14" i="1"/>
  <c r="R14" i="1" s="1"/>
  <c r="Q12" i="1"/>
  <c r="R12" i="1" s="1"/>
  <c r="Q11" i="1"/>
  <c r="R11" i="1" s="1"/>
  <c r="Q16" i="1"/>
  <c r="R16" i="1" s="1"/>
  <c r="Q19" i="1"/>
  <c r="R19" i="1" s="1"/>
  <c r="Q18" i="1"/>
  <c r="R18" i="1" s="1"/>
  <c r="Q13" i="1"/>
  <c r="R13" i="1" s="1"/>
  <c r="Q50" i="1"/>
  <c r="R50" i="1" s="1"/>
  <c r="R51" i="1" s="1"/>
  <c r="Q40" i="1"/>
  <c r="R40" i="1" s="1"/>
  <c r="Q41" i="1"/>
  <c r="R41" i="1" s="1"/>
  <c r="Q43" i="1"/>
  <c r="R43" i="1" s="1"/>
  <c r="Q44" i="1"/>
  <c r="R44" i="1" s="1"/>
  <c r="Q28" i="1"/>
  <c r="R28" i="1" s="1"/>
  <c r="Q24" i="1"/>
  <c r="R24" i="1" s="1"/>
  <c r="Q23" i="1"/>
  <c r="R23" i="1" s="1"/>
  <c r="Q22" i="1"/>
  <c r="R22" i="1" s="1"/>
  <c r="Q21" i="1"/>
  <c r="R21" i="1" s="1"/>
  <c r="Q29" i="1"/>
  <c r="R29" i="1" s="1"/>
  <c r="Q27" i="1"/>
  <c r="R27" i="1" s="1"/>
  <c r="Q31" i="1"/>
  <c r="R31" i="1" s="1"/>
  <c r="O53" i="1" l="1"/>
  <c r="P53" i="1"/>
  <c r="Q51" i="1"/>
  <c r="Q45" i="1"/>
  <c r="R45" i="1" s="1"/>
  <c r="Q47" i="1"/>
  <c r="Q42" i="1"/>
  <c r="R42" i="1" s="1"/>
  <c r="Q49" i="1"/>
  <c r="Q39" i="1"/>
  <c r="R39" i="1" s="1"/>
  <c r="Q10" i="1"/>
  <c r="Q20" i="1"/>
  <c r="R20" i="1" s="1"/>
  <c r="Q30" i="1"/>
  <c r="R30" i="1" s="1"/>
  <c r="Q53" i="1" l="1"/>
</calcChain>
</file>

<file path=xl/sharedStrings.xml><?xml version="1.0" encoding="utf-8"?>
<sst xmlns="http://schemas.openxmlformats.org/spreadsheetml/2006/main" count="201" uniqueCount="74">
  <si>
    <t xml:space="preserve">Actual Levels of Subcontracting </t>
  </si>
  <si>
    <t>Version 1.0 as at 30 March 2024</t>
  </si>
  <si>
    <t>The table below, sets out the actual payments to Subcontractors relating to FY23</t>
  </si>
  <si>
    <t xml:space="preserve">Revised Planned Levels FY23 as at July 2023 Corporation </t>
  </si>
  <si>
    <t>Actual Payments relating to FY23</t>
  </si>
  <si>
    <t>Income</t>
  </si>
  <si>
    <t>Expenditure</t>
  </si>
  <si>
    <t>Contribution</t>
  </si>
  <si>
    <t>College</t>
  </si>
  <si>
    <t>Subcontractor</t>
  </si>
  <si>
    <t>UKPRN</t>
  </si>
  <si>
    <t>Funder</t>
  </si>
  <si>
    <t>Funding Model</t>
  </si>
  <si>
    <t>Provision</t>
  </si>
  <si>
    <t>Headcount not enrolments</t>
  </si>
  <si>
    <t>Funding Earnt 
(£)</t>
  </si>
  <si>
    <t>Payment to Subcontractor
(£)</t>
  </si>
  <si>
    <t>Retained Funding 
(£)</t>
  </si>
  <si>
    <t>Fee Retained as a % Funding Value</t>
  </si>
  <si>
    <t>Commentary</t>
  </si>
  <si>
    <t>CAR</t>
  </si>
  <si>
    <t>Right2Work CIC</t>
  </si>
  <si>
    <t>CCC</t>
  </si>
  <si>
    <t>FM99</t>
  </si>
  <si>
    <t>Element 3</t>
  </si>
  <si>
    <t>WLC</t>
  </si>
  <si>
    <t xml:space="preserve">Blackburn Rovers Community Trust </t>
  </si>
  <si>
    <t>ESFA</t>
  </si>
  <si>
    <t>FM25</t>
  </si>
  <si>
    <t>16-18 Provision including Element 2 HNS</t>
  </si>
  <si>
    <t xml:space="preserve">Blackpool F.C. Community Trust </t>
  </si>
  <si>
    <t>16-18 Provision</t>
  </si>
  <si>
    <t>Carlisle United FC Community Sports Trust</t>
  </si>
  <si>
    <t>KID</t>
  </si>
  <si>
    <t>KHFC Ed Limited*</t>
  </si>
  <si>
    <t>16-18 Provision - EEP activity only</t>
  </si>
  <si>
    <t>NCL</t>
  </si>
  <si>
    <t xml:space="preserve">Newcastle Rugby Foundation </t>
  </si>
  <si>
    <t>Newcastle United Foundation</t>
  </si>
  <si>
    <t>West Midland Safari Park Limited</t>
  </si>
  <si>
    <t>Castleview Group Training Limited</t>
  </si>
  <si>
    <t>FM35</t>
  </si>
  <si>
    <t>AEB - Classroom based</t>
  </si>
  <si>
    <t>Discover Consultancy and Training CIC</t>
  </si>
  <si>
    <t>Ken Bate Associates Limited</t>
  </si>
  <si>
    <t>Learning Curve Group Limited</t>
  </si>
  <si>
    <t>AEB - Classroom based - New Starts &amp; Carry-in</t>
  </si>
  <si>
    <t>Payment made higher than Q3 Planned Levels due to application of Earnings Boost</t>
  </si>
  <si>
    <t xml:space="preserve">AEB - Classroom based </t>
  </si>
  <si>
    <t>PHX Training Limited</t>
  </si>
  <si>
    <t>System People Limited</t>
  </si>
  <si>
    <t>The Skills Network Limited</t>
  </si>
  <si>
    <t>Barrow Training Partnership Ltd</t>
  </si>
  <si>
    <t>FM70</t>
  </si>
  <si>
    <t>ESIF Provision</t>
  </si>
  <si>
    <t>Equestrian Training Ltd</t>
  </si>
  <si>
    <t>Furness College</t>
  </si>
  <si>
    <t>Logistics Skills &amp; Consultancy Ltd</t>
  </si>
  <si>
    <t xml:space="preserve">NCL </t>
  </si>
  <si>
    <t>TRN (Train) Limited</t>
  </si>
  <si>
    <t>Winnovation Limited</t>
  </si>
  <si>
    <t>GLA</t>
  </si>
  <si>
    <t>AEB - Classroom based (Devolved)</t>
  </si>
  <si>
    <t>LEW</t>
  </si>
  <si>
    <t>Youthbuild Ventures, UK</t>
  </si>
  <si>
    <t>AEB - Classroom based (Devolved) - New Starts &amp; Carry-in</t>
  </si>
  <si>
    <t>NTCA</t>
  </si>
  <si>
    <t>OLC (Europe) Limited</t>
  </si>
  <si>
    <t>OfS</t>
  </si>
  <si>
    <t>HE provision</t>
  </si>
  <si>
    <t>UoW</t>
  </si>
  <si>
    <t>HE provision (EEP activity only)</t>
  </si>
  <si>
    <t>WMCA</t>
  </si>
  <si>
    <t>AEB - Classroom based (EEP activity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</si>
</sst>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3" borderId="0" xfId="0" applyFont="1" applyFill="1"/>
    <xf numFmtId="0" fontId="0" fillId="3" borderId="0" xfId="0" applyFill="1"/>
    <xf numFmtId="0" fontId="0" fillId="3" borderId="3" xfId="0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164" fontId="0" fillId="3" borderId="0" xfId="1" applyNumberFormat="1" applyFont="1" applyFill="1" applyAlignment="1">
      <alignment horizontal="center"/>
    </xf>
    <xf numFmtId="0" fontId="0" fillId="3" borderId="3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3" borderId="9" xfId="0" applyFill="1" applyBorder="1"/>
    <xf numFmtId="0" fontId="0" fillId="3" borderId="10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0" fontId="4" fillId="0" borderId="1" xfId="0" applyFont="1" applyBorder="1"/>
    <xf numFmtId="164" fontId="0" fillId="3" borderId="13" xfId="1" applyNumberFormat="1" applyFont="1" applyFill="1" applyBorder="1" applyAlignment="1">
      <alignment horizontal="center"/>
    </xf>
    <xf numFmtId="9" fontId="0" fillId="3" borderId="13" xfId="2" applyFont="1" applyFill="1" applyBorder="1" applyAlignment="1">
      <alignment horizontal="center"/>
    </xf>
    <xf numFmtId="164" fontId="0" fillId="3" borderId="14" xfId="1" applyNumberFormat="1" applyFont="1" applyFill="1" applyBorder="1" applyAlignment="1">
      <alignment horizontal="center"/>
    </xf>
    <xf numFmtId="9" fontId="0" fillId="3" borderId="14" xfId="2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0" fillId="3" borderId="12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9" fontId="0" fillId="3" borderId="15" xfId="2" applyFont="1" applyFill="1" applyBorder="1" applyAlignment="1">
      <alignment horizontal="center"/>
    </xf>
    <xf numFmtId="9" fontId="0" fillId="3" borderId="12" xfId="2" applyFont="1" applyFill="1" applyBorder="1" applyAlignment="1">
      <alignment horizontal="center"/>
    </xf>
    <xf numFmtId="164" fontId="0" fillId="3" borderId="13" xfId="1" applyNumberFormat="1" applyFont="1" applyFill="1" applyBorder="1" applyAlignment="1">
      <alignment horizontal="right"/>
    </xf>
    <xf numFmtId="9" fontId="0" fillId="3" borderId="13" xfId="2" applyFont="1" applyFill="1" applyBorder="1" applyAlignment="1">
      <alignment horizontal="right"/>
    </xf>
    <xf numFmtId="164" fontId="0" fillId="3" borderId="12" xfId="0" applyNumberFormat="1" applyFill="1" applyBorder="1" applyAlignment="1">
      <alignment horizontal="right"/>
    </xf>
    <xf numFmtId="164" fontId="0" fillId="3" borderId="14" xfId="1" applyNumberFormat="1" applyFont="1" applyFill="1" applyBorder="1" applyAlignment="1">
      <alignment horizontal="right"/>
    </xf>
    <xf numFmtId="9" fontId="0" fillId="3" borderId="14" xfId="2" applyFont="1" applyFill="1" applyBorder="1" applyAlignment="1">
      <alignment horizontal="right"/>
    </xf>
    <xf numFmtId="164" fontId="0" fillId="3" borderId="1" xfId="1" applyNumberFormat="1" applyFont="1" applyFill="1" applyBorder="1" applyAlignment="1">
      <alignment horizontal="right"/>
    </xf>
    <xf numFmtId="9" fontId="0" fillId="3" borderId="1" xfId="2" applyFont="1" applyFill="1" applyBorder="1" applyAlignment="1">
      <alignment horizontal="right"/>
    </xf>
    <xf numFmtId="9" fontId="0" fillId="3" borderId="12" xfId="2" applyFont="1" applyFill="1" applyBorder="1" applyAlignment="1">
      <alignment horizontal="right"/>
    </xf>
    <xf numFmtId="164" fontId="0" fillId="3" borderId="0" xfId="1" applyNumberFormat="1" applyFont="1" applyFill="1" applyAlignment="1">
      <alignment horizontal="right"/>
    </xf>
    <xf numFmtId="0" fontId="0" fillId="3" borderId="0" xfId="0" applyFill="1" applyAlignment="1">
      <alignment horizontal="right"/>
    </xf>
    <xf numFmtId="164" fontId="0" fillId="3" borderId="15" xfId="0" applyNumberFormat="1" applyFill="1" applyBorder="1" applyAlignment="1">
      <alignment horizontal="right"/>
    </xf>
    <xf numFmtId="9" fontId="0" fillId="3" borderId="15" xfId="2" applyFont="1" applyFill="1" applyBorder="1" applyAlignment="1">
      <alignment horizontal="right"/>
    </xf>
    <xf numFmtId="0" fontId="0" fillId="3" borderId="0" xfId="0" applyFill="1" applyAlignment="1">
      <alignment horizontal="left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34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indexed="10"/>
        </patternFill>
      </fill>
    </dxf>
    <dxf>
      <font>
        <b/>
        <i val="0"/>
        <color indexed="10"/>
      </font>
    </dxf>
    <dxf>
      <font>
        <b/>
        <i val="0"/>
        <color rgb="FFFF0000"/>
      </font>
    </dxf>
    <dxf>
      <font>
        <color auto="1"/>
      </font>
      <fill>
        <patternFill>
          <bgColor rgb="FFFF000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C29AC-1E4F-46EC-B402-42D2116F0B35}">
  <dimension ref="A1:U53"/>
  <sheetViews>
    <sheetView tabSelected="1" zoomScale="90" zoomScaleNormal="90" workbookViewId="0">
      <selection activeCell="I26" sqref="I26"/>
    </sheetView>
  </sheetViews>
  <sheetFormatPr defaultColWidth="8.7109375" defaultRowHeight="15" customHeight="1" x14ac:dyDescent="0.25"/>
  <cols>
    <col min="1" max="1" width="8.7109375" style="2"/>
    <col min="2" max="2" width="35.140625" style="2" customWidth="1"/>
    <col min="3" max="3" width="10" style="2" bestFit="1" customWidth="1"/>
    <col min="4" max="5" width="11" style="2" customWidth="1"/>
    <col min="6" max="6" width="53" style="2" bestFit="1" customWidth="1"/>
    <col min="7" max="7" width="3.28515625" style="2" customWidth="1"/>
    <col min="8" max="12" width="13.85546875" style="17" customWidth="1"/>
    <col min="13" max="13" width="3.28515625" style="2" customWidth="1"/>
    <col min="14" max="18" width="13.85546875" style="17" customWidth="1"/>
    <col min="19" max="19" width="3.28515625" style="2" customWidth="1"/>
    <col min="20" max="20" width="75.7109375" style="2" customWidth="1"/>
    <col min="21" max="21" width="3.28515625" style="2" customWidth="1"/>
    <col min="22" max="16384" width="8.7109375" style="2"/>
  </cols>
  <sheetData>
    <row r="1" spans="1:21" x14ac:dyDescent="0.25">
      <c r="A1" s="1" t="s">
        <v>0</v>
      </c>
    </row>
    <row r="2" spans="1:21" x14ac:dyDescent="0.25">
      <c r="A2" s="2" t="s">
        <v>1</v>
      </c>
    </row>
    <row r="3" spans="1:21" x14ac:dyDescent="0.25">
      <c r="A3" s="1"/>
    </row>
    <row r="4" spans="1:21" x14ac:dyDescent="0.25">
      <c r="A4" s="2" t="s">
        <v>2</v>
      </c>
    </row>
    <row r="6" spans="1:21" ht="15" customHeight="1" x14ac:dyDescent="0.25">
      <c r="A6" s="13"/>
      <c r="B6" s="13"/>
      <c r="C6" s="13"/>
      <c r="D6" s="13"/>
      <c r="E6" s="13"/>
      <c r="F6" s="19"/>
      <c r="G6" s="6"/>
      <c r="H6" s="47" t="s">
        <v>3</v>
      </c>
      <c r="I6" s="48"/>
      <c r="J6" s="48"/>
      <c r="K6" s="48"/>
      <c r="L6" s="49"/>
      <c r="M6" s="6"/>
      <c r="N6" s="47" t="s">
        <v>4</v>
      </c>
      <c r="O6" s="48"/>
      <c r="P6" s="48"/>
      <c r="Q6" s="48"/>
      <c r="R6" s="49"/>
      <c r="S6" s="6"/>
      <c r="U6" s="6"/>
    </row>
    <row r="7" spans="1:21" ht="15" customHeight="1" x14ac:dyDescent="0.25">
      <c r="A7" s="3"/>
      <c r="B7" s="3"/>
      <c r="C7" s="3"/>
      <c r="D7" s="3"/>
      <c r="E7" s="3"/>
      <c r="F7" s="20"/>
      <c r="G7" s="7"/>
      <c r="H7" s="5"/>
      <c r="I7" s="4" t="s">
        <v>5</v>
      </c>
      <c r="J7" s="4" t="s">
        <v>6</v>
      </c>
      <c r="K7" s="4" t="s">
        <v>7</v>
      </c>
      <c r="L7" s="5"/>
      <c r="M7" s="7"/>
      <c r="N7" s="5"/>
      <c r="O7" s="4" t="s">
        <v>5</v>
      </c>
      <c r="P7" s="4" t="s">
        <v>6</v>
      </c>
      <c r="Q7" s="4" t="s">
        <v>7</v>
      </c>
      <c r="R7" s="5"/>
      <c r="S7" s="7"/>
      <c r="U7" s="7"/>
    </row>
    <row r="8" spans="1:21" s="11" customFormat="1" ht="45" x14ac:dyDescent="0.25">
      <c r="A8" s="8" t="s">
        <v>8</v>
      </c>
      <c r="B8" s="8" t="s">
        <v>9</v>
      </c>
      <c r="C8" s="8" t="s">
        <v>10</v>
      </c>
      <c r="D8" s="8" t="s">
        <v>11</v>
      </c>
      <c r="E8" s="8" t="s">
        <v>12</v>
      </c>
      <c r="F8" s="9" t="s">
        <v>13</v>
      </c>
      <c r="G8" s="10"/>
      <c r="H8" s="28" t="s">
        <v>14</v>
      </c>
      <c r="I8" s="29" t="s">
        <v>15</v>
      </c>
      <c r="J8" s="29" t="s">
        <v>16</v>
      </c>
      <c r="K8" s="28" t="s">
        <v>17</v>
      </c>
      <c r="L8" s="28" t="s">
        <v>18</v>
      </c>
      <c r="M8" s="10"/>
      <c r="N8" s="28" t="s">
        <v>14</v>
      </c>
      <c r="O8" s="29" t="s">
        <v>15</v>
      </c>
      <c r="P8" s="29" t="s">
        <v>16</v>
      </c>
      <c r="Q8" s="28" t="s">
        <v>17</v>
      </c>
      <c r="R8" s="28" t="s">
        <v>18</v>
      </c>
      <c r="S8" s="10"/>
      <c r="T8" s="28" t="s">
        <v>19</v>
      </c>
      <c r="U8" s="10"/>
    </row>
    <row r="9" spans="1:21" ht="15" customHeight="1" x14ac:dyDescent="0.25">
      <c r="A9" s="14" t="s">
        <v>20</v>
      </c>
      <c r="B9" s="14" t="s">
        <v>21</v>
      </c>
      <c r="C9" s="15">
        <v>10090616</v>
      </c>
      <c r="D9" s="15" t="s">
        <v>22</v>
      </c>
      <c r="E9" s="15" t="s">
        <v>23</v>
      </c>
      <c r="F9" s="16" t="s">
        <v>24</v>
      </c>
      <c r="H9" s="34">
        <v>5</v>
      </c>
      <c r="I9" s="34">
        <v>4778</v>
      </c>
      <c r="J9" s="34">
        <v>4778</v>
      </c>
      <c r="K9" s="34">
        <f>I9-J9</f>
        <v>0</v>
      </c>
      <c r="L9" s="35">
        <f>K9/I9</f>
        <v>0</v>
      </c>
      <c r="N9" s="24">
        <v>5</v>
      </c>
      <c r="O9" s="24">
        <v>4778</v>
      </c>
      <c r="P9" s="24">
        <v>4778</v>
      </c>
      <c r="Q9" s="24">
        <f>O9-P9</f>
        <v>0</v>
      </c>
      <c r="R9" s="25">
        <f>Q9/O9</f>
        <v>0</v>
      </c>
      <c r="T9" s="16"/>
    </row>
    <row r="10" spans="1:21" ht="15" customHeight="1" thickBot="1" x14ac:dyDescent="0.3">
      <c r="H10" s="36">
        <f>H9</f>
        <v>5</v>
      </c>
      <c r="I10" s="36">
        <f>I9</f>
        <v>4778</v>
      </c>
      <c r="J10" s="36">
        <f>J9</f>
        <v>4778</v>
      </c>
      <c r="K10" s="36">
        <f>K9</f>
        <v>0</v>
      </c>
      <c r="L10" s="36">
        <f>L9</f>
        <v>0</v>
      </c>
      <c r="N10" s="30">
        <f>N9</f>
        <v>5</v>
      </c>
      <c r="O10" s="30">
        <f>O9</f>
        <v>4778</v>
      </c>
      <c r="P10" s="30">
        <f>P9</f>
        <v>4778</v>
      </c>
      <c r="Q10" s="30">
        <f>Q9</f>
        <v>0</v>
      </c>
      <c r="R10" s="33">
        <f>R9</f>
        <v>0</v>
      </c>
      <c r="T10" s="16"/>
    </row>
    <row r="11" spans="1:21" ht="15" customHeight="1" thickTop="1" x14ac:dyDescent="0.25">
      <c r="A11" s="14" t="s">
        <v>25</v>
      </c>
      <c r="B11" s="14" t="s">
        <v>26</v>
      </c>
      <c r="C11" s="15">
        <v>10053353</v>
      </c>
      <c r="D11" s="15" t="s">
        <v>27</v>
      </c>
      <c r="E11" s="15" t="s">
        <v>28</v>
      </c>
      <c r="F11" s="16" t="s">
        <v>29</v>
      </c>
      <c r="H11" s="34">
        <v>22</v>
      </c>
      <c r="I11" s="37">
        <v>110631</v>
      </c>
      <c r="J11" s="37">
        <v>93890</v>
      </c>
      <c r="K11" s="37">
        <f t="shared" ref="K11:K19" si="0">I11-J11</f>
        <v>16741</v>
      </c>
      <c r="L11" s="38">
        <f t="shared" ref="L11:L19" si="1">K11/I11</f>
        <v>0.15132286610443726</v>
      </c>
      <c r="N11" s="24">
        <v>22</v>
      </c>
      <c r="O11" s="21">
        <v>110630.746</v>
      </c>
      <c r="P11" s="21">
        <v>93889.83</v>
      </c>
      <c r="Q11" s="26">
        <f t="shared" ref="Q11:Q19" si="2">O11-P11</f>
        <v>16740.915999999997</v>
      </c>
      <c r="R11" s="27">
        <f t="shared" ref="R11:R19" si="3">Q11/O11</f>
        <v>0.15132245424793572</v>
      </c>
      <c r="T11" s="16"/>
    </row>
    <row r="12" spans="1:21" ht="15" customHeight="1" x14ac:dyDescent="0.25">
      <c r="A12" s="14" t="s">
        <v>25</v>
      </c>
      <c r="B12" s="14" t="s">
        <v>30</v>
      </c>
      <c r="C12" s="15">
        <v>10053039</v>
      </c>
      <c r="D12" s="15" t="s">
        <v>27</v>
      </c>
      <c r="E12" s="15" t="s">
        <v>28</v>
      </c>
      <c r="F12" s="16" t="s">
        <v>31</v>
      </c>
      <c r="H12" s="34">
        <v>9</v>
      </c>
      <c r="I12" s="39">
        <v>45167.535709999996</v>
      </c>
      <c r="J12" s="39">
        <v>37940.730000000003</v>
      </c>
      <c r="K12" s="39">
        <f t="shared" si="0"/>
        <v>7226.8057099999933</v>
      </c>
      <c r="L12" s="40">
        <f t="shared" si="1"/>
        <v>0.15999999992029659</v>
      </c>
      <c r="N12" s="24">
        <v>9</v>
      </c>
      <c r="O12" s="21">
        <v>45167.535709999996</v>
      </c>
      <c r="P12" s="21">
        <v>37940.730000000003</v>
      </c>
      <c r="Q12" s="21">
        <f t="shared" si="2"/>
        <v>7226.8057099999933</v>
      </c>
      <c r="R12" s="22">
        <f t="shared" si="3"/>
        <v>0.15999999992029659</v>
      </c>
      <c r="T12" s="16"/>
    </row>
    <row r="13" spans="1:21" ht="30.75" customHeight="1" x14ac:dyDescent="0.25">
      <c r="A13" s="14" t="s">
        <v>20</v>
      </c>
      <c r="B13" s="46" t="s">
        <v>32</v>
      </c>
      <c r="C13" s="15">
        <v>10052919</v>
      </c>
      <c r="D13" s="15" t="s">
        <v>27</v>
      </c>
      <c r="E13" s="15" t="s">
        <v>28</v>
      </c>
      <c r="F13" s="16" t="s">
        <v>31</v>
      </c>
      <c r="H13" s="34">
        <v>13</v>
      </c>
      <c r="I13" s="39">
        <v>43488</v>
      </c>
      <c r="J13" s="39">
        <v>34790</v>
      </c>
      <c r="K13" s="39">
        <f t="shared" si="0"/>
        <v>8698</v>
      </c>
      <c r="L13" s="40">
        <f t="shared" si="1"/>
        <v>0.20000919793966151</v>
      </c>
      <c r="N13" s="24">
        <v>13</v>
      </c>
      <c r="O13" s="21">
        <v>32850.894390000001</v>
      </c>
      <c r="P13" s="21">
        <v>26280.720000000001</v>
      </c>
      <c r="Q13" s="21">
        <f t="shared" si="2"/>
        <v>6570.1743900000001</v>
      </c>
      <c r="R13" s="22">
        <f t="shared" si="3"/>
        <v>0.19999986338271503</v>
      </c>
      <c r="T13" s="16"/>
    </row>
    <row r="14" spans="1:21" ht="15" customHeight="1" x14ac:dyDescent="0.25">
      <c r="A14" s="14" t="s">
        <v>33</v>
      </c>
      <c r="B14" s="14" t="s">
        <v>34</v>
      </c>
      <c r="C14" s="15">
        <v>10084381</v>
      </c>
      <c r="D14" s="15" t="s">
        <v>27</v>
      </c>
      <c r="E14" s="15" t="s">
        <v>28</v>
      </c>
      <c r="F14" s="16" t="s">
        <v>35</v>
      </c>
      <c r="H14" s="34">
        <v>98</v>
      </c>
      <c r="I14" s="39">
        <v>113764</v>
      </c>
      <c r="J14" s="39">
        <v>113764</v>
      </c>
      <c r="K14" s="39">
        <f t="shared" si="0"/>
        <v>0</v>
      </c>
      <c r="L14" s="40">
        <f t="shared" si="1"/>
        <v>0</v>
      </c>
      <c r="N14" s="24">
        <v>95</v>
      </c>
      <c r="O14" s="21">
        <v>108653.68</v>
      </c>
      <c r="P14" s="21">
        <v>108653.68</v>
      </c>
      <c r="Q14" s="21">
        <f t="shared" si="2"/>
        <v>0</v>
      </c>
      <c r="R14" s="22">
        <f t="shared" si="3"/>
        <v>0</v>
      </c>
      <c r="T14" s="16"/>
    </row>
    <row r="15" spans="1:21" ht="15" customHeight="1" x14ac:dyDescent="0.25">
      <c r="A15" s="14" t="s">
        <v>36</v>
      </c>
      <c r="B15" s="14" t="s">
        <v>37</v>
      </c>
      <c r="C15" s="15">
        <v>10042485</v>
      </c>
      <c r="D15" s="15" t="s">
        <v>27</v>
      </c>
      <c r="E15" s="15" t="s">
        <v>28</v>
      </c>
      <c r="F15" s="16" t="s">
        <v>35</v>
      </c>
      <c r="H15" s="34">
        <v>106</v>
      </c>
      <c r="I15" s="39">
        <v>53314</v>
      </c>
      <c r="J15" s="39">
        <v>42651</v>
      </c>
      <c r="K15" s="39">
        <f t="shared" si="0"/>
        <v>10663</v>
      </c>
      <c r="L15" s="40">
        <f t="shared" si="1"/>
        <v>0.20000375135986795</v>
      </c>
      <c r="N15" s="24">
        <v>107</v>
      </c>
      <c r="O15" s="21">
        <v>52388.03</v>
      </c>
      <c r="P15" s="21">
        <v>41910.42</v>
      </c>
      <c r="Q15" s="21">
        <f t="shared" si="2"/>
        <v>10477.61</v>
      </c>
      <c r="R15" s="22">
        <f t="shared" si="3"/>
        <v>0.20000007635331965</v>
      </c>
      <c r="T15" s="16"/>
    </row>
    <row r="16" spans="1:21" ht="15" customHeight="1" x14ac:dyDescent="0.25">
      <c r="A16" s="14" t="s">
        <v>36</v>
      </c>
      <c r="B16" s="14" t="s">
        <v>38</v>
      </c>
      <c r="C16" s="15">
        <v>10032234</v>
      </c>
      <c r="D16" s="15" t="s">
        <v>27</v>
      </c>
      <c r="E16" s="15" t="s">
        <v>28</v>
      </c>
      <c r="F16" s="16" t="s">
        <v>31</v>
      </c>
      <c r="H16" s="34">
        <v>39</v>
      </c>
      <c r="I16" s="39">
        <v>200141</v>
      </c>
      <c r="J16" s="39">
        <v>180127</v>
      </c>
      <c r="K16" s="39">
        <f t="shared" si="0"/>
        <v>20014</v>
      </c>
      <c r="L16" s="40">
        <f t="shared" si="1"/>
        <v>9.9999500352251663E-2</v>
      </c>
      <c r="N16" s="24">
        <v>39</v>
      </c>
      <c r="O16" s="21">
        <v>195858.51449062498</v>
      </c>
      <c r="P16" s="21">
        <v>176272.66</v>
      </c>
      <c r="Q16" s="21">
        <f t="shared" si="2"/>
        <v>19585.854490624974</v>
      </c>
      <c r="R16" s="22">
        <f t="shared" si="3"/>
        <v>0.10000001552938602</v>
      </c>
      <c r="T16" s="16"/>
    </row>
    <row r="17" spans="1:20" ht="15" customHeight="1" x14ac:dyDescent="0.25">
      <c r="A17" s="14" t="s">
        <v>36</v>
      </c>
      <c r="B17" s="14" t="s">
        <v>38</v>
      </c>
      <c r="C17" s="15">
        <v>10032234</v>
      </c>
      <c r="D17" s="15" t="s">
        <v>27</v>
      </c>
      <c r="E17" s="15" t="s">
        <v>28</v>
      </c>
      <c r="F17" s="16" t="s">
        <v>35</v>
      </c>
      <c r="H17" s="34">
        <v>108</v>
      </c>
      <c r="I17" s="39">
        <v>180152</v>
      </c>
      <c r="J17" s="39">
        <v>162136</v>
      </c>
      <c r="K17" s="39">
        <f t="shared" si="0"/>
        <v>18016</v>
      </c>
      <c r="L17" s="40">
        <f t="shared" si="1"/>
        <v>0.10000444069452462</v>
      </c>
      <c r="N17" s="24">
        <v>108</v>
      </c>
      <c r="O17" s="21">
        <v>180168.49</v>
      </c>
      <c r="P17" s="21">
        <v>162151.64000000001</v>
      </c>
      <c r="Q17" s="21">
        <f t="shared" si="2"/>
        <v>18016.849999999977</v>
      </c>
      <c r="R17" s="22">
        <f t="shared" si="3"/>
        <v>0.10000000555035998</v>
      </c>
      <c r="T17" s="16"/>
    </row>
    <row r="18" spans="1:20" ht="15" customHeight="1" x14ac:dyDescent="0.25">
      <c r="A18" s="14" t="s">
        <v>20</v>
      </c>
      <c r="B18" s="14" t="s">
        <v>21</v>
      </c>
      <c r="C18" s="15">
        <v>10090616</v>
      </c>
      <c r="D18" s="15" t="s">
        <v>27</v>
      </c>
      <c r="E18" s="15" t="s">
        <v>28</v>
      </c>
      <c r="F18" s="16" t="s">
        <v>29</v>
      </c>
      <c r="H18" s="34">
        <v>5</v>
      </c>
      <c r="I18" s="39">
        <v>50908</v>
      </c>
      <c r="J18" s="39">
        <v>45526</v>
      </c>
      <c r="K18" s="39">
        <f t="shared" si="0"/>
        <v>5382</v>
      </c>
      <c r="L18" s="40">
        <f t="shared" si="1"/>
        <v>0.10572012257405516</v>
      </c>
      <c r="N18" s="24">
        <v>5</v>
      </c>
      <c r="O18" s="21">
        <v>50908</v>
      </c>
      <c r="P18" s="21">
        <v>45526</v>
      </c>
      <c r="Q18" s="21">
        <f t="shared" si="2"/>
        <v>5382</v>
      </c>
      <c r="R18" s="22">
        <f t="shared" si="3"/>
        <v>0.10572012257405516</v>
      </c>
      <c r="T18" s="16"/>
    </row>
    <row r="19" spans="1:20" ht="15" customHeight="1" x14ac:dyDescent="0.25">
      <c r="A19" s="14" t="s">
        <v>33</v>
      </c>
      <c r="B19" s="14" t="s">
        <v>39</v>
      </c>
      <c r="C19" s="15">
        <v>10068255</v>
      </c>
      <c r="D19" s="15" t="s">
        <v>27</v>
      </c>
      <c r="E19" s="15" t="s">
        <v>28</v>
      </c>
      <c r="F19" s="16" t="s">
        <v>31</v>
      </c>
      <c r="H19" s="34">
        <v>67</v>
      </c>
      <c r="I19" s="39">
        <v>349302</v>
      </c>
      <c r="J19" s="39">
        <v>279441</v>
      </c>
      <c r="K19" s="39">
        <f t="shared" si="0"/>
        <v>69861</v>
      </c>
      <c r="L19" s="40">
        <f t="shared" si="1"/>
        <v>0.20000171771132144</v>
      </c>
      <c r="N19" s="24">
        <v>67</v>
      </c>
      <c r="O19" s="21">
        <v>341840.54</v>
      </c>
      <c r="P19" s="21">
        <v>273472.44</v>
      </c>
      <c r="Q19" s="21">
        <f t="shared" si="2"/>
        <v>68368.099999999977</v>
      </c>
      <c r="R19" s="22">
        <f t="shared" si="3"/>
        <v>0.19999997659727539</v>
      </c>
      <c r="T19" s="16"/>
    </row>
    <row r="20" spans="1:20" ht="15" customHeight="1" thickBot="1" x14ac:dyDescent="0.3">
      <c r="H20" s="36">
        <f>SUM(H11:H19)</f>
        <v>467</v>
      </c>
      <c r="I20" s="36">
        <f>SUM(I11:I19)</f>
        <v>1146867.53571</v>
      </c>
      <c r="J20" s="36">
        <f t="shared" ref="J20:K20" si="4">SUM(J11:J19)</f>
        <v>990265.73</v>
      </c>
      <c r="K20" s="36">
        <f t="shared" si="4"/>
        <v>156601.80570999999</v>
      </c>
      <c r="L20" s="41">
        <f>K20/I20</f>
        <v>0.13654742229062342</v>
      </c>
      <c r="N20" s="30">
        <f>SUM(N11:N19)</f>
        <v>465</v>
      </c>
      <c r="O20" s="30">
        <f>SUM(O11:O19)</f>
        <v>1118466.4305906249</v>
      </c>
      <c r="P20" s="30">
        <f t="shared" ref="P20:Q20" si="5">SUM(P11:P19)</f>
        <v>966098.11999999988</v>
      </c>
      <c r="Q20" s="30">
        <f t="shared" si="5"/>
        <v>152368.31059062493</v>
      </c>
      <c r="R20" s="33">
        <f>Q20/O20</f>
        <v>0.1362296680734211</v>
      </c>
      <c r="T20" s="16"/>
    </row>
    <row r="21" spans="1:20" ht="15" customHeight="1" thickTop="1" x14ac:dyDescent="0.25">
      <c r="A21" s="14" t="s">
        <v>36</v>
      </c>
      <c r="B21" s="23" t="s">
        <v>40</v>
      </c>
      <c r="C21" s="15">
        <v>10034461</v>
      </c>
      <c r="D21" s="15" t="s">
        <v>27</v>
      </c>
      <c r="E21" s="15" t="s">
        <v>41</v>
      </c>
      <c r="F21" s="16" t="s">
        <v>42</v>
      </c>
      <c r="H21" s="34">
        <v>160</v>
      </c>
      <c r="I21" s="39">
        <v>248278</v>
      </c>
      <c r="J21" s="39">
        <v>198622</v>
      </c>
      <c r="K21" s="39">
        <f t="shared" ref="K21:K29" si="6">I21-J21</f>
        <v>49656</v>
      </c>
      <c r="L21" s="40">
        <f t="shared" ref="L21:L29" si="7">K21/I21</f>
        <v>0.20000161109723777</v>
      </c>
      <c r="N21" s="24">
        <v>143</v>
      </c>
      <c r="O21" s="21">
        <f>226966.82348+4993.27</f>
        <v>231960.09347999998</v>
      </c>
      <c r="P21" s="21">
        <f>181573.46+3994.62</f>
        <v>185568.08</v>
      </c>
      <c r="Q21" s="21">
        <f t="shared" ref="Q21:Q29" si="8">O21-P21</f>
        <v>46392.013479999994</v>
      </c>
      <c r="R21" s="22">
        <f t="shared" ref="R21:R29" si="9">Q21/O21</f>
        <v>0.19999997751337342</v>
      </c>
      <c r="T21" s="16"/>
    </row>
    <row r="22" spans="1:20" ht="15" customHeight="1" x14ac:dyDescent="0.25">
      <c r="A22" s="14" t="s">
        <v>25</v>
      </c>
      <c r="B22" s="14" t="s">
        <v>43</v>
      </c>
      <c r="C22" s="15">
        <v>10041980</v>
      </c>
      <c r="D22" s="15" t="s">
        <v>27</v>
      </c>
      <c r="E22" s="15" t="s">
        <v>41</v>
      </c>
      <c r="F22" s="16" t="s">
        <v>42</v>
      </c>
      <c r="H22" s="34">
        <v>72</v>
      </c>
      <c r="I22" s="39">
        <v>96751</v>
      </c>
      <c r="J22" s="39">
        <v>77401</v>
      </c>
      <c r="K22" s="39">
        <f t="shared" si="6"/>
        <v>19350</v>
      </c>
      <c r="L22" s="40">
        <f t="shared" si="7"/>
        <v>0.19999793283790349</v>
      </c>
      <c r="N22" s="24">
        <v>69</v>
      </c>
      <c r="O22" s="21">
        <f>117839.1531+2592.46</f>
        <v>120431.6131</v>
      </c>
      <c r="P22" s="21">
        <f>94271.32+2073.97</f>
        <v>96345.290000000008</v>
      </c>
      <c r="Q22" s="21">
        <f t="shared" si="8"/>
        <v>24086.323099999994</v>
      </c>
      <c r="R22" s="22">
        <f t="shared" si="9"/>
        <v>0.20000000398566439</v>
      </c>
      <c r="T22" s="16"/>
    </row>
    <row r="23" spans="1:20" ht="15" customHeight="1" x14ac:dyDescent="0.25">
      <c r="A23" s="14" t="s">
        <v>25</v>
      </c>
      <c r="B23" s="14" t="s">
        <v>44</v>
      </c>
      <c r="C23" s="15">
        <v>10053273</v>
      </c>
      <c r="D23" s="18" t="s">
        <v>27</v>
      </c>
      <c r="E23" s="15" t="s">
        <v>41</v>
      </c>
      <c r="F23" s="16" t="s">
        <v>42</v>
      </c>
      <c r="H23" s="34">
        <v>91</v>
      </c>
      <c r="I23" s="39">
        <v>188246</v>
      </c>
      <c r="J23" s="39">
        <v>150597</v>
      </c>
      <c r="K23" s="39">
        <f t="shared" si="6"/>
        <v>37649</v>
      </c>
      <c r="L23" s="40">
        <f t="shared" si="7"/>
        <v>0.19999893756042625</v>
      </c>
      <c r="N23" s="24">
        <v>83</v>
      </c>
      <c r="O23" s="21">
        <f>179212.4481+3815.37</f>
        <v>183027.8181</v>
      </c>
      <c r="P23" s="21">
        <f>143369.96+3052.3</f>
        <v>146422.25999999998</v>
      </c>
      <c r="Q23" s="21">
        <f t="shared" si="8"/>
        <v>36605.558100000024</v>
      </c>
      <c r="R23" s="22">
        <f t="shared" si="9"/>
        <v>0.19999996984065027</v>
      </c>
      <c r="T23" s="16"/>
    </row>
    <row r="24" spans="1:20" ht="15" customHeight="1" x14ac:dyDescent="0.25">
      <c r="A24" s="14" t="s">
        <v>25</v>
      </c>
      <c r="B24" s="14" t="s">
        <v>45</v>
      </c>
      <c r="C24" s="15">
        <v>10008935</v>
      </c>
      <c r="D24" s="15" t="s">
        <v>27</v>
      </c>
      <c r="E24" s="15" t="s">
        <v>41</v>
      </c>
      <c r="F24" s="16" t="s">
        <v>46</v>
      </c>
      <c r="H24" s="34">
        <v>962</v>
      </c>
      <c r="I24" s="39">
        <v>757411</v>
      </c>
      <c r="J24" s="39">
        <v>605930</v>
      </c>
      <c r="K24" s="39">
        <f t="shared" si="6"/>
        <v>151481</v>
      </c>
      <c r="L24" s="40">
        <f t="shared" si="7"/>
        <v>0.19999841565543675</v>
      </c>
      <c r="N24" s="24">
        <v>934</v>
      </c>
      <c r="O24" s="21">
        <f>744299.9854+21879.66</f>
        <v>766179.64540000004</v>
      </c>
      <c r="P24" s="21">
        <f>595439.99+17503.73</f>
        <v>612943.72</v>
      </c>
      <c r="Q24" s="21">
        <f t="shared" si="8"/>
        <v>153235.92540000007</v>
      </c>
      <c r="R24" s="22">
        <f t="shared" si="9"/>
        <v>0.19999999519694897</v>
      </c>
      <c r="T24" s="16" t="s">
        <v>47</v>
      </c>
    </row>
    <row r="25" spans="1:20" ht="15" customHeight="1" x14ac:dyDescent="0.25">
      <c r="A25" s="14" t="s">
        <v>36</v>
      </c>
      <c r="B25" s="14" t="s">
        <v>38</v>
      </c>
      <c r="C25" s="15">
        <v>10032234</v>
      </c>
      <c r="D25" s="15" t="s">
        <v>27</v>
      </c>
      <c r="E25" s="15" t="s">
        <v>41</v>
      </c>
      <c r="F25" s="16" t="s">
        <v>48</v>
      </c>
      <c r="H25" s="34">
        <v>0</v>
      </c>
      <c r="I25" s="39">
        <v>0</v>
      </c>
      <c r="J25" s="39">
        <v>0</v>
      </c>
      <c r="K25" s="39">
        <f t="shared" si="6"/>
        <v>0</v>
      </c>
      <c r="L25" s="40">
        <v>0</v>
      </c>
      <c r="N25" s="24">
        <v>1</v>
      </c>
      <c r="O25" s="21">
        <f>300+6.6</f>
        <v>306.60000000000002</v>
      </c>
      <c r="P25" s="21">
        <f>270+5.94</f>
        <v>275.94</v>
      </c>
      <c r="Q25" s="21">
        <f t="shared" si="8"/>
        <v>30.660000000000025</v>
      </c>
      <c r="R25" s="22">
        <f t="shared" si="9"/>
        <v>0.10000000000000007</v>
      </c>
      <c r="T25" s="16"/>
    </row>
    <row r="26" spans="1:20" ht="15" customHeight="1" x14ac:dyDescent="0.25">
      <c r="A26" s="14" t="s">
        <v>20</v>
      </c>
      <c r="B26" s="14" t="s">
        <v>49</v>
      </c>
      <c r="C26" s="15">
        <v>10012179</v>
      </c>
      <c r="D26" s="15" t="s">
        <v>27</v>
      </c>
      <c r="E26" s="15" t="s">
        <v>41</v>
      </c>
      <c r="F26" s="16" t="s">
        <v>42</v>
      </c>
      <c r="H26" s="34">
        <v>101</v>
      </c>
      <c r="I26" s="39">
        <v>95130.68</v>
      </c>
      <c r="J26" s="39">
        <v>76104.539999999994</v>
      </c>
      <c r="K26" s="39">
        <f t="shared" si="6"/>
        <v>19026.14</v>
      </c>
      <c r="L26" s="40">
        <f t="shared" si="7"/>
        <v>0.20000004204742361</v>
      </c>
      <c r="N26" s="24">
        <v>100</v>
      </c>
      <c r="O26" s="21">
        <f>95130.67688+2092.87</f>
        <v>97223.546879999994</v>
      </c>
      <c r="P26" s="21">
        <f>76104.54+1674.3</f>
        <v>77778.84</v>
      </c>
      <c r="Q26" s="21">
        <f t="shared" si="8"/>
        <v>19444.706879999998</v>
      </c>
      <c r="R26" s="22">
        <f t="shared" si="9"/>
        <v>0.19999997432720693</v>
      </c>
      <c r="T26" s="16" t="s">
        <v>47</v>
      </c>
    </row>
    <row r="27" spans="1:20" ht="15" customHeight="1" x14ac:dyDescent="0.25">
      <c r="A27" s="14" t="s">
        <v>20</v>
      </c>
      <c r="B27" s="14" t="s">
        <v>50</v>
      </c>
      <c r="C27" s="15">
        <v>10040334</v>
      </c>
      <c r="D27" s="15" t="s">
        <v>27</v>
      </c>
      <c r="E27" s="15" t="s">
        <v>41</v>
      </c>
      <c r="F27" s="16" t="s">
        <v>42</v>
      </c>
      <c r="H27" s="34">
        <v>44</v>
      </c>
      <c r="I27" s="39">
        <v>29996</v>
      </c>
      <c r="J27" s="39">
        <v>23997</v>
      </c>
      <c r="K27" s="39">
        <f t="shared" si="6"/>
        <v>5999</v>
      </c>
      <c r="L27" s="40">
        <f t="shared" si="7"/>
        <v>0.19999333244432591</v>
      </c>
      <c r="N27" s="24">
        <v>31</v>
      </c>
      <c r="O27" s="21">
        <f>30131.18099+662.89</f>
        <v>30794.07099</v>
      </c>
      <c r="P27" s="21">
        <f>24104.94+530.31</f>
        <v>24635.25</v>
      </c>
      <c r="Q27" s="21">
        <f t="shared" si="8"/>
        <v>6158.8209900000002</v>
      </c>
      <c r="R27" s="22">
        <f t="shared" si="9"/>
        <v>0.20000022056193878</v>
      </c>
      <c r="T27" s="16" t="s">
        <v>47</v>
      </c>
    </row>
    <row r="28" spans="1:20" ht="15" customHeight="1" x14ac:dyDescent="0.25">
      <c r="A28" s="14" t="s">
        <v>25</v>
      </c>
      <c r="B28" s="14" t="s">
        <v>51</v>
      </c>
      <c r="C28" s="15">
        <v>10082595</v>
      </c>
      <c r="D28" s="15" t="s">
        <v>27</v>
      </c>
      <c r="E28" s="15" t="s">
        <v>41</v>
      </c>
      <c r="F28" s="16" t="s">
        <v>42</v>
      </c>
      <c r="H28" s="34">
        <v>300</v>
      </c>
      <c r="I28" s="39">
        <v>249999</v>
      </c>
      <c r="J28" s="39">
        <v>199999</v>
      </c>
      <c r="K28" s="39">
        <f t="shared" si="6"/>
        <v>50000</v>
      </c>
      <c r="L28" s="40">
        <f t="shared" si="7"/>
        <v>0.2000008000032</v>
      </c>
      <c r="N28" s="24">
        <v>240</v>
      </c>
      <c r="O28" s="21">
        <f>192121.2046+4226.67</f>
        <v>196347.87460000001</v>
      </c>
      <c r="P28" s="21">
        <f>153696.96+3381.33</f>
        <v>157078.28999999998</v>
      </c>
      <c r="Q28" s="21">
        <f t="shared" si="8"/>
        <v>39269.584600000031</v>
      </c>
      <c r="R28" s="22">
        <f t="shared" si="9"/>
        <v>0.2000000493002537</v>
      </c>
      <c r="T28" s="16"/>
    </row>
    <row r="29" spans="1:20" ht="15" customHeight="1" x14ac:dyDescent="0.25">
      <c r="A29" s="14" t="s">
        <v>33</v>
      </c>
      <c r="B29" s="16" t="s">
        <v>39</v>
      </c>
      <c r="C29" s="15">
        <v>10068255</v>
      </c>
      <c r="D29" s="15" t="s">
        <v>27</v>
      </c>
      <c r="E29" s="15" t="s">
        <v>41</v>
      </c>
      <c r="F29" s="16" t="s">
        <v>42</v>
      </c>
      <c r="H29" s="34">
        <v>4</v>
      </c>
      <c r="I29" s="39">
        <v>16837</v>
      </c>
      <c r="J29" s="39">
        <v>13440</v>
      </c>
      <c r="K29" s="39">
        <f t="shared" si="6"/>
        <v>3397</v>
      </c>
      <c r="L29" s="40">
        <f t="shared" si="7"/>
        <v>0.20175803290372393</v>
      </c>
      <c r="N29" s="24">
        <v>2</v>
      </c>
      <c r="O29" s="21">
        <f>17517.52+428.21</f>
        <v>17945.73</v>
      </c>
      <c r="P29" s="21">
        <f>14014.02+342.56</f>
        <v>14356.58</v>
      </c>
      <c r="Q29" s="21">
        <f t="shared" si="8"/>
        <v>3589.1499999999996</v>
      </c>
      <c r="R29" s="22">
        <f t="shared" si="9"/>
        <v>0.20000022289424838</v>
      </c>
      <c r="T29" s="16"/>
    </row>
    <row r="30" spans="1:20" ht="15" customHeight="1" thickBot="1" x14ac:dyDescent="0.3">
      <c r="H30" s="36">
        <f>SUM(H21:H29)</f>
        <v>1734</v>
      </c>
      <c r="I30" s="36">
        <f>SUM(I21:I29)</f>
        <v>1682648.68</v>
      </c>
      <c r="J30" s="36">
        <f>SUM(J21:J29)</f>
        <v>1346090.54</v>
      </c>
      <c r="K30" s="36">
        <f>SUM(K21:K29)</f>
        <v>336558.14</v>
      </c>
      <c r="L30" s="41">
        <f>K30/I30</f>
        <v>0.20001688052909536</v>
      </c>
      <c r="N30" s="30">
        <f>SUM(N21:N29)</f>
        <v>1603</v>
      </c>
      <c r="O30" s="30">
        <f>SUM(O21:O29)</f>
        <v>1644216.9925500001</v>
      </c>
      <c r="P30" s="30">
        <f>SUM(P21:P29)</f>
        <v>1315404.25</v>
      </c>
      <c r="Q30" s="30">
        <f>SUM(Q21:Q29)</f>
        <v>328812.74255000008</v>
      </c>
      <c r="R30" s="33">
        <f>Q30/O30</f>
        <v>0.19998135528331185</v>
      </c>
      <c r="T30" s="16"/>
    </row>
    <row r="31" spans="1:20" ht="15" customHeight="1" thickTop="1" x14ac:dyDescent="0.25">
      <c r="A31" s="14" t="s">
        <v>20</v>
      </c>
      <c r="B31" s="14" t="s">
        <v>52</v>
      </c>
      <c r="C31" s="15">
        <v>10000545</v>
      </c>
      <c r="D31" s="15" t="s">
        <v>27</v>
      </c>
      <c r="E31" s="15" t="s">
        <v>53</v>
      </c>
      <c r="F31" s="16" t="s">
        <v>54</v>
      </c>
      <c r="H31" s="34">
        <v>21</v>
      </c>
      <c r="I31" s="39">
        <v>45203</v>
      </c>
      <c r="J31" s="39">
        <v>36163</v>
      </c>
      <c r="K31" s="39">
        <f t="shared" ref="K31:K38" si="10">I31-J31</f>
        <v>9040</v>
      </c>
      <c r="L31" s="40">
        <f t="shared" ref="L31:L45" si="11">K31/I31</f>
        <v>0.19998672654469837</v>
      </c>
      <c r="N31" s="24">
        <v>21</v>
      </c>
      <c r="O31" s="21">
        <v>38093.75</v>
      </c>
      <c r="P31" s="21">
        <v>30475</v>
      </c>
      <c r="Q31" s="21">
        <f t="shared" ref="Q31:Q38" si="12">O31-P31</f>
        <v>7618.75</v>
      </c>
      <c r="R31" s="22">
        <f t="shared" ref="R31:R38" si="13">Q31/O31</f>
        <v>0.2</v>
      </c>
      <c r="T31" s="16"/>
    </row>
    <row r="32" spans="1:20" ht="15" customHeight="1" x14ac:dyDescent="0.25">
      <c r="A32" s="14" t="s">
        <v>20</v>
      </c>
      <c r="B32" s="14" t="s">
        <v>55</v>
      </c>
      <c r="C32" s="15">
        <v>10038196</v>
      </c>
      <c r="D32" s="15" t="s">
        <v>27</v>
      </c>
      <c r="E32" s="15" t="s">
        <v>53</v>
      </c>
      <c r="F32" s="16" t="s">
        <v>54</v>
      </c>
      <c r="H32" s="34">
        <v>51</v>
      </c>
      <c r="I32" s="39">
        <v>128231</v>
      </c>
      <c r="J32" s="39">
        <v>102584</v>
      </c>
      <c r="K32" s="39">
        <f t="shared" si="10"/>
        <v>25647</v>
      </c>
      <c r="L32" s="40">
        <f t="shared" si="11"/>
        <v>0.20000623874102205</v>
      </c>
      <c r="N32" s="24">
        <v>51</v>
      </c>
      <c r="O32" s="21">
        <v>106573.25</v>
      </c>
      <c r="P32" s="21">
        <v>85258.6</v>
      </c>
      <c r="Q32" s="21">
        <f t="shared" si="12"/>
        <v>21314.649999999994</v>
      </c>
      <c r="R32" s="22">
        <f t="shared" si="13"/>
        <v>0.19999999999999996</v>
      </c>
      <c r="T32" s="16"/>
    </row>
    <row r="33" spans="1:20" ht="15" customHeight="1" x14ac:dyDescent="0.25">
      <c r="A33" s="14" t="s">
        <v>20</v>
      </c>
      <c r="B33" s="14" t="s">
        <v>56</v>
      </c>
      <c r="C33" s="15">
        <v>10002599</v>
      </c>
      <c r="D33" s="15" t="s">
        <v>27</v>
      </c>
      <c r="E33" s="15" t="s">
        <v>53</v>
      </c>
      <c r="F33" s="16" t="s">
        <v>54</v>
      </c>
      <c r="H33" s="34">
        <v>20</v>
      </c>
      <c r="I33" s="39">
        <v>11094</v>
      </c>
      <c r="J33" s="39">
        <v>8875</v>
      </c>
      <c r="K33" s="39">
        <f t="shared" si="10"/>
        <v>2219</v>
      </c>
      <c r="L33" s="40">
        <f t="shared" si="11"/>
        <v>0.20001802776275465</v>
      </c>
      <c r="N33" s="24">
        <v>17</v>
      </c>
      <c r="O33" s="21">
        <v>10463.5</v>
      </c>
      <c r="P33" s="21">
        <v>8370.7999999999993</v>
      </c>
      <c r="Q33" s="21">
        <f t="shared" si="12"/>
        <v>2092.7000000000007</v>
      </c>
      <c r="R33" s="22">
        <f t="shared" si="13"/>
        <v>0.20000000000000007</v>
      </c>
      <c r="T33" s="16"/>
    </row>
    <row r="34" spans="1:20" ht="15" customHeight="1" x14ac:dyDescent="0.25">
      <c r="A34" s="14" t="s">
        <v>36</v>
      </c>
      <c r="B34" s="14" t="s">
        <v>57</v>
      </c>
      <c r="C34" s="15">
        <v>10039742</v>
      </c>
      <c r="D34" s="15" t="s">
        <v>27</v>
      </c>
      <c r="E34" s="15" t="s">
        <v>53</v>
      </c>
      <c r="F34" s="16" t="s">
        <v>54</v>
      </c>
      <c r="H34" s="34">
        <v>22</v>
      </c>
      <c r="I34" s="39">
        <v>39560</v>
      </c>
      <c r="J34" s="39">
        <v>31648</v>
      </c>
      <c r="K34" s="39">
        <f t="shared" si="10"/>
        <v>7912</v>
      </c>
      <c r="L34" s="40">
        <f t="shared" si="11"/>
        <v>0.2</v>
      </c>
      <c r="N34" s="24">
        <v>22</v>
      </c>
      <c r="O34" s="21">
        <v>36687.5</v>
      </c>
      <c r="P34" s="21">
        <v>29350</v>
      </c>
      <c r="Q34" s="21">
        <f t="shared" si="12"/>
        <v>7337.5</v>
      </c>
      <c r="R34" s="22">
        <f t="shared" si="13"/>
        <v>0.2</v>
      </c>
      <c r="T34" s="16"/>
    </row>
    <row r="35" spans="1:20" ht="15" customHeight="1" x14ac:dyDescent="0.25">
      <c r="A35" s="14" t="s">
        <v>20</v>
      </c>
      <c r="B35" s="14" t="s">
        <v>49</v>
      </c>
      <c r="C35" s="15">
        <v>10012179</v>
      </c>
      <c r="D35" s="15" t="s">
        <v>27</v>
      </c>
      <c r="E35" s="15" t="s">
        <v>53</v>
      </c>
      <c r="F35" s="16" t="s">
        <v>54</v>
      </c>
      <c r="H35" s="34">
        <v>53</v>
      </c>
      <c r="I35" s="39">
        <v>51901</v>
      </c>
      <c r="J35" s="39">
        <v>41521</v>
      </c>
      <c r="K35" s="39">
        <f t="shared" si="10"/>
        <v>10380</v>
      </c>
      <c r="L35" s="40">
        <f t="shared" si="11"/>
        <v>0.19999614650970116</v>
      </c>
      <c r="N35" s="24">
        <v>53</v>
      </c>
      <c r="O35" s="21">
        <v>40475.75</v>
      </c>
      <c r="P35" s="21">
        <v>32380.6</v>
      </c>
      <c r="Q35" s="21">
        <f t="shared" si="12"/>
        <v>8095.1500000000015</v>
      </c>
      <c r="R35" s="22">
        <f t="shared" si="13"/>
        <v>0.20000000000000004</v>
      </c>
      <c r="T35" s="16"/>
    </row>
    <row r="36" spans="1:20" ht="15" customHeight="1" x14ac:dyDescent="0.25">
      <c r="A36" s="14" t="s">
        <v>20</v>
      </c>
      <c r="B36" s="14" t="s">
        <v>50</v>
      </c>
      <c r="C36" s="15">
        <v>10040334</v>
      </c>
      <c r="D36" s="15" t="s">
        <v>27</v>
      </c>
      <c r="E36" s="15" t="s">
        <v>53</v>
      </c>
      <c r="F36" s="16" t="s">
        <v>54</v>
      </c>
      <c r="H36" s="34">
        <v>93</v>
      </c>
      <c r="I36" s="39">
        <v>102373</v>
      </c>
      <c r="J36" s="39">
        <v>81898</v>
      </c>
      <c r="K36" s="39">
        <f t="shared" si="10"/>
        <v>20475</v>
      </c>
      <c r="L36" s="40">
        <f t="shared" si="11"/>
        <v>0.2000039072802399</v>
      </c>
      <c r="N36" s="24">
        <v>93</v>
      </c>
      <c r="O36" s="21">
        <v>94477.25</v>
      </c>
      <c r="P36" s="21">
        <v>75581.8</v>
      </c>
      <c r="Q36" s="21">
        <f t="shared" si="12"/>
        <v>18895.449999999997</v>
      </c>
      <c r="R36" s="22">
        <f t="shared" si="13"/>
        <v>0.19999999999999996</v>
      </c>
      <c r="T36" s="16"/>
    </row>
    <row r="37" spans="1:20" ht="15" customHeight="1" x14ac:dyDescent="0.25">
      <c r="A37" s="14" t="s">
        <v>58</v>
      </c>
      <c r="B37" s="14" t="s">
        <v>59</v>
      </c>
      <c r="C37" s="15">
        <v>10000082</v>
      </c>
      <c r="D37" s="15" t="s">
        <v>27</v>
      </c>
      <c r="E37" s="15" t="s">
        <v>53</v>
      </c>
      <c r="F37" s="16" t="s">
        <v>54</v>
      </c>
      <c r="H37" s="34">
        <v>34</v>
      </c>
      <c r="I37" s="39">
        <v>51802</v>
      </c>
      <c r="J37" s="39">
        <v>41441.599999999999</v>
      </c>
      <c r="K37" s="39">
        <f t="shared" si="10"/>
        <v>10360.400000000001</v>
      </c>
      <c r="L37" s="40">
        <f t="shared" si="11"/>
        <v>0.20000000000000004</v>
      </c>
      <c r="N37" s="24">
        <v>34</v>
      </c>
      <c r="O37" s="21">
        <v>51802</v>
      </c>
      <c r="P37" s="21">
        <v>41441.599999999999</v>
      </c>
      <c r="Q37" s="21">
        <f t="shared" si="12"/>
        <v>10360.400000000001</v>
      </c>
      <c r="R37" s="22">
        <f t="shared" si="13"/>
        <v>0.20000000000000004</v>
      </c>
      <c r="T37" s="16"/>
    </row>
    <row r="38" spans="1:20" ht="15" customHeight="1" x14ac:dyDescent="0.25">
      <c r="A38" s="14" t="s">
        <v>36</v>
      </c>
      <c r="B38" s="14" t="s">
        <v>60</v>
      </c>
      <c r="C38" s="15">
        <v>10029676</v>
      </c>
      <c r="D38" s="15" t="s">
        <v>27</v>
      </c>
      <c r="E38" s="15" t="s">
        <v>53</v>
      </c>
      <c r="F38" s="16" t="s">
        <v>54</v>
      </c>
      <c r="H38" s="34">
        <v>57</v>
      </c>
      <c r="I38" s="39">
        <v>131967.25</v>
      </c>
      <c r="J38" s="39">
        <v>105573.8</v>
      </c>
      <c r="K38" s="39">
        <f t="shared" si="10"/>
        <v>26393.449999999997</v>
      </c>
      <c r="L38" s="40">
        <f t="shared" si="11"/>
        <v>0.19999999999999998</v>
      </c>
      <c r="N38" s="24">
        <v>57</v>
      </c>
      <c r="O38" s="21">
        <v>131967.25</v>
      </c>
      <c r="P38" s="21">
        <v>105573.8</v>
      </c>
      <c r="Q38" s="21">
        <f t="shared" si="12"/>
        <v>26393.449999999997</v>
      </c>
      <c r="R38" s="22">
        <f t="shared" si="13"/>
        <v>0.19999999999999998</v>
      </c>
      <c r="T38" s="16"/>
    </row>
    <row r="39" spans="1:20" ht="15" customHeight="1" thickBot="1" x14ac:dyDescent="0.3">
      <c r="H39" s="36">
        <f>SUM(H31:H38)</f>
        <v>351</v>
      </c>
      <c r="I39" s="36">
        <f>SUM(I31:I38)</f>
        <v>562131.25</v>
      </c>
      <c r="J39" s="36">
        <f>SUM(J31:J38)</f>
        <v>449704.39999999997</v>
      </c>
      <c r="K39" s="36">
        <f>SUM(K31:K38)</f>
        <v>112426.84999999999</v>
      </c>
      <c r="L39" s="41">
        <f t="shared" si="11"/>
        <v>0.20000106736638462</v>
      </c>
      <c r="N39" s="30">
        <f>SUM(N31:N38)</f>
        <v>348</v>
      </c>
      <c r="O39" s="30">
        <f>SUM(O31:O38)</f>
        <v>510540.25</v>
      </c>
      <c r="P39" s="30">
        <f>SUM(P31:P38)</f>
        <v>408432.2</v>
      </c>
      <c r="Q39" s="30">
        <f>SUM(Q31:Q38)</f>
        <v>102108.04999999999</v>
      </c>
      <c r="R39" s="33">
        <f t="shared" ref="R39:R45" si="14">Q39/O39</f>
        <v>0.19999999999999998</v>
      </c>
      <c r="T39" s="16"/>
    </row>
    <row r="40" spans="1:20" ht="15" customHeight="1" thickTop="1" x14ac:dyDescent="0.25">
      <c r="A40" s="14" t="s">
        <v>25</v>
      </c>
      <c r="B40" s="14" t="s">
        <v>44</v>
      </c>
      <c r="C40" s="15">
        <v>10053273</v>
      </c>
      <c r="D40" s="15" t="s">
        <v>61</v>
      </c>
      <c r="E40" s="15" t="s">
        <v>41</v>
      </c>
      <c r="F40" s="16" t="s">
        <v>62</v>
      </c>
      <c r="H40" s="34">
        <v>12</v>
      </c>
      <c r="I40" s="39">
        <v>5060</v>
      </c>
      <c r="J40" s="39">
        <v>4048</v>
      </c>
      <c r="K40" s="39">
        <f>I40-J40</f>
        <v>1012</v>
      </c>
      <c r="L40" s="40">
        <f t="shared" si="11"/>
        <v>0.2</v>
      </c>
      <c r="N40" s="24">
        <v>6</v>
      </c>
      <c r="O40" s="21">
        <v>5786.5350399999998</v>
      </c>
      <c r="P40" s="21">
        <v>4629.2299999999996</v>
      </c>
      <c r="Q40" s="21">
        <f>O40-P40</f>
        <v>1157.3050400000002</v>
      </c>
      <c r="R40" s="22">
        <f t="shared" si="14"/>
        <v>0.19999965990009805</v>
      </c>
      <c r="T40" s="16"/>
    </row>
    <row r="41" spans="1:20" ht="15" customHeight="1" x14ac:dyDescent="0.25">
      <c r="A41" s="14" t="s">
        <v>63</v>
      </c>
      <c r="B41" s="14" t="s">
        <v>64</v>
      </c>
      <c r="C41" s="15">
        <v>10088314</v>
      </c>
      <c r="D41" s="15" t="s">
        <v>61</v>
      </c>
      <c r="E41" s="15" t="s">
        <v>41</v>
      </c>
      <c r="F41" s="16" t="s">
        <v>65</v>
      </c>
      <c r="H41" s="34">
        <v>55</v>
      </c>
      <c r="I41" s="39">
        <v>105202</v>
      </c>
      <c r="J41" s="39">
        <v>83472</v>
      </c>
      <c r="K41" s="39">
        <f>I41-J41</f>
        <v>21730</v>
      </c>
      <c r="L41" s="40">
        <f t="shared" si="11"/>
        <v>0.2065550084599152</v>
      </c>
      <c r="N41" s="24">
        <v>50</v>
      </c>
      <c r="O41" s="21">
        <v>65622.951209999999</v>
      </c>
      <c r="P41" s="21">
        <v>52498.36</v>
      </c>
      <c r="Q41" s="21">
        <f>O41-P41</f>
        <v>13124.591209999999</v>
      </c>
      <c r="R41" s="22">
        <f t="shared" si="14"/>
        <v>0.20000001475093671</v>
      </c>
      <c r="T41" s="16"/>
    </row>
    <row r="42" spans="1:20" ht="15" customHeight="1" thickBot="1" x14ac:dyDescent="0.3">
      <c r="H42" s="36">
        <f>SUM(H40:H41)</f>
        <v>67</v>
      </c>
      <c r="I42" s="36">
        <f>SUM(I40:I41)</f>
        <v>110262</v>
      </c>
      <c r="J42" s="36">
        <f t="shared" ref="J42:K42" si="15">SUM(J40:J41)</f>
        <v>87520</v>
      </c>
      <c r="K42" s="36">
        <f t="shared" si="15"/>
        <v>22742</v>
      </c>
      <c r="L42" s="41">
        <f t="shared" si="11"/>
        <v>0.20625419455478769</v>
      </c>
      <c r="N42" s="30">
        <f>SUM(N40:N41)</f>
        <v>56</v>
      </c>
      <c r="O42" s="30">
        <f>SUM(O40:O41)</f>
        <v>71409.486250000002</v>
      </c>
      <c r="P42" s="30">
        <f t="shared" ref="P42:Q42" si="16">SUM(P40:P41)</f>
        <v>57127.59</v>
      </c>
      <c r="Q42" s="30">
        <f t="shared" si="16"/>
        <v>14281.896249999998</v>
      </c>
      <c r="R42" s="33">
        <f t="shared" si="14"/>
        <v>0.19999998599625826</v>
      </c>
      <c r="T42" s="16"/>
    </row>
    <row r="43" spans="1:20" ht="15" customHeight="1" thickTop="1" x14ac:dyDescent="0.25">
      <c r="A43" s="14" t="s">
        <v>36</v>
      </c>
      <c r="B43" s="14" t="s">
        <v>57</v>
      </c>
      <c r="C43" s="15">
        <v>10039742</v>
      </c>
      <c r="D43" s="15" t="s">
        <v>66</v>
      </c>
      <c r="E43" s="15" t="s">
        <v>41</v>
      </c>
      <c r="F43" s="16" t="s">
        <v>62</v>
      </c>
      <c r="H43" s="34">
        <v>29</v>
      </c>
      <c r="I43" s="39">
        <v>102370</v>
      </c>
      <c r="J43" s="39">
        <v>81896</v>
      </c>
      <c r="K43" s="39">
        <f>I43-J43</f>
        <v>20474</v>
      </c>
      <c r="L43" s="40">
        <f t="shared" si="11"/>
        <v>0.2</v>
      </c>
      <c r="N43" s="24">
        <v>24</v>
      </c>
      <c r="O43" s="21">
        <v>68364.226167299988</v>
      </c>
      <c r="P43" s="21">
        <v>54691.38</v>
      </c>
      <c r="Q43" s="21">
        <f>O43-P43</f>
        <v>13672.846167299991</v>
      </c>
      <c r="R43" s="22">
        <f t="shared" si="14"/>
        <v>0.20000001365977568</v>
      </c>
      <c r="T43" s="16"/>
    </row>
    <row r="44" spans="1:20" ht="15" customHeight="1" x14ac:dyDescent="0.25">
      <c r="A44" s="14" t="s">
        <v>36</v>
      </c>
      <c r="B44" s="14" t="s">
        <v>38</v>
      </c>
      <c r="C44" s="15">
        <v>10032234</v>
      </c>
      <c r="D44" s="15" t="s">
        <v>66</v>
      </c>
      <c r="E44" s="15" t="s">
        <v>41</v>
      </c>
      <c r="F44" s="16" t="s">
        <v>62</v>
      </c>
      <c r="H44" s="34">
        <v>86</v>
      </c>
      <c r="I44" s="39">
        <v>115446</v>
      </c>
      <c r="J44" s="39">
        <v>103902</v>
      </c>
      <c r="K44" s="39">
        <f>I44-J44</f>
        <v>11544</v>
      </c>
      <c r="L44" s="40">
        <f t="shared" si="11"/>
        <v>9.9994802764929058E-2</v>
      </c>
      <c r="N44" s="24">
        <v>68</v>
      </c>
      <c r="O44" s="21">
        <v>105083.61</v>
      </c>
      <c r="P44" s="21">
        <v>94575.25</v>
      </c>
      <c r="Q44" s="21">
        <f>O44-P44</f>
        <v>10508.36</v>
      </c>
      <c r="R44" s="22">
        <f t="shared" si="14"/>
        <v>9.999999048376812E-2</v>
      </c>
      <c r="T44" s="16"/>
    </row>
    <row r="45" spans="1:20" ht="15" customHeight="1" thickBot="1" x14ac:dyDescent="0.3">
      <c r="H45" s="36">
        <f>SUM(H43:H44)</f>
        <v>115</v>
      </c>
      <c r="I45" s="36">
        <f>SUM(I43:I44)</f>
        <v>217816</v>
      </c>
      <c r="J45" s="36">
        <f t="shared" ref="J45:K45" si="17">SUM(J43:J44)</f>
        <v>185798</v>
      </c>
      <c r="K45" s="36">
        <f t="shared" si="17"/>
        <v>32018</v>
      </c>
      <c r="L45" s="41">
        <f t="shared" si="11"/>
        <v>0.14699562933852425</v>
      </c>
      <c r="N45" s="30">
        <f>SUM(N43:N44)</f>
        <v>92</v>
      </c>
      <c r="O45" s="30">
        <f>SUM(O43:O44)</f>
        <v>173447.8361673</v>
      </c>
      <c r="P45" s="30">
        <f t="shared" ref="P45" si="18">SUM(P43:P44)</f>
        <v>149266.63</v>
      </c>
      <c r="Q45" s="30">
        <f t="shared" ref="Q45" si="19">SUM(Q43:Q44)</f>
        <v>24181.206167299992</v>
      </c>
      <c r="R45" s="33">
        <f t="shared" si="14"/>
        <v>0.13941486213743182</v>
      </c>
      <c r="T45" s="16"/>
    </row>
    <row r="46" spans="1:20" ht="15" customHeight="1" thickTop="1" x14ac:dyDescent="0.25">
      <c r="A46" s="14" t="s">
        <v>36</v>
      </c>
      <c r="B46" s="14" t="s">
        <v>67</v>
      </c>
      <c r="C46" s="15">
        <v>10021609</v>
      </c>
      <c r="D46" s="15" t="s">
        <v>68</v>
      </c>
      <c r="E46" s="15" t="s">
        <v>23</v>
      </c>
      <c r="F46" s="16" t="s">
        <v>69</v>
      </c>
      <c r="H46" s="34">
        <v>100</v>
      </c>
      <c r="I46" s="39">
        <v>750000</v>
      </c>
      <c r="J46" s="39">
        <v>600000</v>
      </c>
      <c r="K46" s="39">
        <f>I46-J46</f>
        <v>150000</v>
      </c>
      <c r="L46" s="40">
        <f>K46/I46</f>
        <v>0.2</v>
      </c>
      <c r="N46" s="24">
        <v>93</v>
      </c>
      <c r="O46" s="21">
        <v>639000</v>
      </c>
      <c r="P46" s="21">
        <v>511200</v>
      </c>
      <c r="Q46" s="21">
        <f>O46-P46</f>
        <v>127800</v>
      </c>
      <c r="R46" s="22">
        <f>Q46/O46</f>
        <v>0.2</v>
      </c>
      <c r="T46" s="16"/>
    </row>
    <row r="47" spans="1:20" ht="15" customHeight="1" thickBot="1" x14ac:dyDescent="0.3">
      <c r="H47" s="36">
        <f>H46</f>
        <v>100</v>
      </c>
      <c r="I47" s="36">
        <f>I46</f>
        <v>750000</v>
      </c>
      <c r="J47" s="36">
        <f t="shared" ref="J47:L47" si="20">J46</f>
        <v>600000</v>
      </c>
      <c r="K47" s="36">
        <f t="shared" si="20"/>
        <v>150000</v>
      </c>
      <c r="L47" s="36">
        <f t="shared" si="20"/>
        <v>0.2</v>
      </c>
      <c r="N47" s="30">
        <f>N46</f>
        <v>93</v>
      </c>
      <c r="O47" s="30">
        <f>O46</f>
        <v>639000</v>
      </c>
      <c r="P47" s="30">
        <f t="shared" ref="P47:R47" si="21">P46</f>
        <v>511200</v>
      </c>
      <c r="Q47" s="30">
        <f t="shared" si="21"/>
        <v>127800</v>
      </c>
      <c r="R47" s="33">
        <f t="shared" si="21"/>
        <v>0.2</v>
      </c>
      <c r="T47" s="16"/>
    </row>
    <row r="48" spans="1:20" ht="15" customHeight="1" x14ac:dyDescent="0.25">
      <c r="A48" s="14" t="s">
        <v>33</v>
      </c>
      <c r="B48" s="14" t="s">
        <v>34</v>
      </c>
      <c r="C48" s="15">
        <v>10084381</v>
      </c>
      <c r="D48" s="15" t="s">
        <v>70</v>
      </c>
      <c r="E48" s="15" t="s">
        <v>23</v>
      </c>
      <c r="F48" s="16" t="s">
        <v>71</v>
      </c>
      <c r="H48" s="34">
        <v>27</v>
      </c>
      <c r="I48" s="39">
        <v>62761</v>
      </c>
      <c r="J48" s="39">
        <v>62761.25</v>
      </c>
      <c r="K48" s="39">
        <f>I48-J48</f>
        <v>-0.25</v>
      </c>
      <c r="L48" s="40">
        <f>K48/I48</f>
        <v>-3.9833654658147578E-6</v>
      </c>
      <c r="N48" s="24">
        <v>27</v>
      </c>
      <c r="O48" s="21">
        <v>62761</v>
      </c>
      <c r="P48" s="21">
        <v>62761</v>
      </c>
      <c r="Q48" s="21">
        <f>O48-P48</f>
        <v>0</v>
      </c>
      <c r="R48" s="22">
        <f>Q48/O48</f>
        <v>0</v>
      </c>
      <c r="T48" s="16"/>
    </row>
    <row r="49" spans="1:20" ht="15" customHeight="1" x14ac:dyDescent="0.25">
      <c r="H49" s="36">
        <f>H48</f>
        <v>27</v>
      </c>
      <c r="I49" s="36">
        <f>I48</f>
        <v>62761</v>
      </c>
      <c r="J49" s="36">
        <f t="shared" ref="J49:L49" si="22">J48</f>
        <v>62761.25</v>
      </c>
      <c r="K49" s="36">
        <f t="shared" si="22"/>
        <v>-0.25</v>
      </c>
      <c r="L49" s="36">
        <f t="shared" si="22"/>
        <v>-3.9833654658147578E-6</v>
      </c>
      <c r="N49" s="30">
        <f>N48</f>
        <v>27</v>
      </c>
      <c r="O49" s="30">
        <f>O48</f>
        <v>62761</v>
      </c>
      <c r="P49" s="30">
        <f>P48</f>
        <v>62761</v>
      </c>
      <c r="Q49" s="30">
        <f t="shared" ref="Q49" si="23">Q48</f>
        <v>0</v>
      </c>
      <c r="R49" s="33">
        <f t="shared" ref="R49" si="24">R48</f>
        <v>0</v>
      </c>
      <c r="T49" s="16"/>
    </row>
    <row r="50" spans="1:20" ht="15" customHeight="1" x14ac:dyDescent="0.25">
      <c r="A50" s="14" t="s">
        <v>33</v>
      </c>
      <c r="B50" s="14" t="s">
        <v>34</v>
      </c>
      <c r="C50" s="15">
        <v>10084381</v>
      </c>
      <c r="D50" s="15" t="s">
        <v>72</v>
      </c>
      <c r="E50" s="15" t="s">
        <v>41</v>
      </c>
      <c r="F50" s="16" t="s">
        <v>73</v>
      </c>
      <c r="H50" s="34">
        <v>2</v>
      </c>
      <c r="I50" s="39">
        <v>1311</v>
      </c>
      <c r="J50" s="39">
        <v>1311</v>
      </c>
      <c r="K50" s="39">
        <f>I50-J50</f>
        <v>0</v>
      </c>
      <c r="L50" s="40">
        <f>K50/I50</f>
        <v>0</v>
      </c>
      <c r="N50" s="24">
        <v>2</v>
      </c>
      <c r="O50" s="21">
        <v>1443</v>
      </c>
      <c r="P50" s="21">
        <v>1443</v>
      </c>
      <c r="Q50" s="21">
        <f>O50-P50</f>
        <v>0</v>
      </c>
      <c r="R50" s="22">
        <f>Q50/O50</f>
        <v>0</v>
      </c>
      <c r="T50" s="16"/>
    </row>
    <row r="51" spans="1:20" ht="15" customHeight="1" x14ac:dyDescent="0.25">
      <c r="H51" s="36">
        <f>H50</f>
        <v>2</v>
      </c>
      <c r="I51" s="36">
        <f>I50</f>
        <v>1311</v>
      </c>
      <c r="J51" s="36">
        <f t="shared" ref="J51:L51" si="25">J50</f>
        <v>1311</v>
      </c>
      <c r="K51" s="36">
        <f t="shared" si="25"/>
        <v>0</v>
      </c>
      <c r="L51" s="36">
        <f t="shared" si="25"/>
        <v>0</v>
      </c>
      <c r="N51" s="30">
        <f>N50</f>
        <v>2</v>
      </c>
      <c r="O51" s="30">
        <f>O50</f>
        <v>1443</v>
      </c>
      <c r="P51" s="30">
        <f>P50</f>
        <v>1443</v>
      </c>
      <c r="Q51" s="30">
        <f t="shared" ref="Q51" si="26">Q50</f>
        <v>0</v>
      </c>
      <c r="R51" s="33">
        <f t="shared" ref="R51" si="27">R50</f>
        <v>0</v>
      </c>
      <c r="T51" s="16"/>
    </row>
    <row r="52" spans="1:20" ht="15" customHeight="1" thickTop="1" x14ac:dyDescent="0.25">
      <c r="H52" s="42"/>
      <c r="I52" s="43"/>
      <c r="J52" s="43"/>
      <c r="K52" s="43"/>
      <c r="L52" s="43"/>
      <c r="N52" s="12"/>
    </row>
    <row r="53" spans="1:20" ht="15" customHeight="1" thickBot="1" x14ac:dyDescent="0.3">
      <c r="H53" s="44">
        <f>H10+H20+H30+H39+H42+H45+H47+H49+H51</f>
        <v>2868</v>
      </c>
      <c r="I53" s="44">
        <f>I10+I20+I30+I39+I42+I45+I47+I49+I51</f>
        <v>4538575.4657100001</v>
      </c>
      <c r="J53" s="44">
        <f>J10+J20+J30+J39+J42+J45+J47+J49+J51</f>
        <v>3728228.92</v>
      </c>
      <c r="K53" s="44">
        <f>K10+K20+K30+K39+K42+K45+K47+K49+K51</f>
        <v>810346.54570999998</v>
      </c>
      <c r="L53" s="45">
        <f>K53/I53</f>
        <v>0.17854645181783529</v>
      </c>
      <c r="N53" s="31">
        <f>N10+N20+N30+N39+N42+N45+N47+N49+N51</f>
        <v>2691</v>
      </c>
      <c r="O53" s="31">
        <f>O10+O20+O30+O39+O42+O45+O47+O49+O51</f>
        <v>4226062.9955579247</v>
      </c>
      <c r="P53" s="31">
        <f>P10+P20+P30+P39+P42+P45+P47+P49+P51</f>
        <v>3476510.79</v>
      </c>
      <c r="Q53" s="31">
        <f>Q10+Q20+Q30+Q39+Q42+Q45+Q47+Q49+Q51</f>
        <v>749552.20555792493</v>
      </c>
      <c r="R53" s="32">
        <f>Q53/O53</f>
        <v>0.17736418182733907</v>
      </c>
    </row>
  </sheetData>
  <autoFilter ref="A8:R8" xr:uid="{A8DC29AC-1E4F-46EC-B402-42D2116F0B35}"/>
  <sortState xmlns:xlrd2="http://schemas.microsoft.com/office/spreadsheetml/2017/richdata2" ref="A9:R47">
    <sortCondition ref="D9:D47"/>
    <sortCondition ref="E9:E47"/>
    <sortCondition ref="B9:B47"/>
  </sortState>
  <mergeCells count="2">
    <mergeCell ref="N6:R6"/>
    <mergeCell ref="H6:L6"/>
  </mergeCells>
  <conditionalFormatting sqref="C12:C13">
    <cfRule type="expression" dxfId="33" priority="35">
      <formula>IF(#REF!="Completed",1,0)</formula>
    </cfRule>
    <cfRule type="expression" dxfId="32" priority="36">
      <formula>IF(#REF!="NO",1,0)</formula>
    </cfRule>
    <cfRule type="expression" dxfId="31" priority="37">
      <formula>IF(#REF!="Completed",1,0)</formula>
    </cfRule>
    <cfRule type="expression" dxfId="30" priority="38" stopIfTrue="1">
      <formula>IF(#REF!="Completed",1,0)</formula>
    </cfRule>
    <cfRule type="expression" dxfId="29" priority="39" stopIfTrue="1">
      <formula>IF(#REF!="NO",1,0)</formula>
    </cfRule>
    <cfRule type="expression" dxfId="28" priority="40">
      <formula>IF(#REF!="NO",1,0)</formula>
    </cfRule>
    <cfRule type="expression" dxfId="27" priority="41">
      <formula>IF(#REF!="Completed",1,0)</formula>
    </cfRule>
    <cfRule type="expression" dxfId="26" priority="42" stopIfTrue="1">
      <formula>IF(#REF!="Completed",1,0)</formula>
    </cfRule>
    <cfRule type="expression" dxfId="25" priority="43" stopIfTrue="1">
      <formula>IF(#REF!="NO",1,0)</formula>
    </cfRule>
    <cfRule type="expression" dxfId="24" priority="44">
      <formula>IF(#REF!="NO",1,0)</formula>
    </cfRule>
    <cfRule type="expression" dxfId="23" priority="45">
      <formula>IF(#REF!="Completed",1,0)</formula>
    </cfRule>
    <cfRule type="expression" dxfId="22" priority="46" stopIfTrue="1">
      <formula>IF(#REF!="Completed",1,0)</formula>
    </cfRule>
    <cfRule type="expression" dxfId="21" priority="47" stopIfTrue="1">
      <formula>IF(#REF!="NO",1,0)</formula>
    </cfRule>
    <cfRule type="expression" dxfId="20" priority="48">
      <formula>IF(#REF!="NO",1,0)</formula>
    </cfRule>
    <cfRule type="expression" dxfId="19" priority="49">
      <formula>IF(#REF!="Completed",1,0)</formula>
    </cfRule>
    <cfRule type="expression" dxfId="18" priority="50" stopIfTrue="1">
      <formula>IF(#REF!="Completed",1,0)</formula>
    </cfRule>
    <cfRule type="expression" dxfId="17" priority="51" stopIfTrue="1">
      <formula>IF(#REF!="NO",1,0)</formula>
    </cfRule>
    <cfRule type="expression" dxfId="16" priority="52">
      <formula>IF(#REF!="NO",1,0)</formula>
    </cfRule>
    <cfRule type="expression" dxfId="15" priority="53">
      <formula>IF(#REF!="Completed",1,0)</formula>
    </cfRule>
    <cfRule type="expression" dxfId="14" priority="54" stopIfTrue="1">
      <formula>IF(#REF!="Completed",1,0)</formula>
    </cfRule>
    <cfRule type="expression" dxfId="13" priority="55" stopIfTrue="1">
      <formula>IF(#REF!="NO",1,0)</formula>
    </cfRule>
    <cfRule type="expression" dxfId="12" priority="56">
      <formula>IF(#REF!="NO",1,0)</formula>
    </cfRule>
    <cfRule type="expression" dxfId="11" priority="57">
      <formula>IF(#REF!="Completed",1,0)</formula>
    </cfRule>
    <cfRule type="expression" dxfId="10" priority="58" stopIfTrue="1">
      <formula>IF(#REF!="Completed",1,0)</formula>
    </cfRule>
    <cfRule type="expression" dxfId="9" priority="59" stopIfTrue="1">
      <formula>IF(#REF!="NO",1,0)</formula>
    </cfRule>
    <cfRule type="expression" dxfId="8" priority="60">
      <formula>IF(#REF!="NO",1,0)</formula>
    </cfRule>
    <cfRule type="expression" dxfId="7" priority="61">
      <formula>IF(#REF!="Completed",1,0)</formula>
    </cfRule>
    <cfRule type="expression" dxfId="6" priority="62" stopIfTrue="1">
      <formula>IF(#REF!="Completed",1,0)</formula>
    </cfRule>
    <cfRule type="expression" dxfId="5" priority="63" stopIfTrue="1">
      <formula>IF(#REF!="NO",1,0)</formula>
    </cfRule>
    <cfRule type="expression" dxfId="4" priority="64">
      <formula>IF(#REF!="NO",1,0)</formula>
    </cfRule>
    <cfRule type="expression" dxfId="3" priority="65">
      <formula>IF(#REF!="Completed",1,0)</formula>
    </cfRule>
    <cfRule type="expression" dxfId="2" priority="66" stopIfTrue="1">
      <formula>IF(#REF!="Completed",1,0)</formula>
    </cfRule>
    <cfRule type="expression" dxfId="1" priority="67" stopIfTrue="1">
      <formula>IF(#REF!="NO",1,0)</formula>
    </cfRule>
    <cfRule type="expression" dxfId="0" priority="68">
      <formula>IF(#REF!="NO",1,0)</formula>
    </cfRule>
  </conditionalFormatting>
  <dataValidations disablePrompts="1" count="1">
    <dataValidation type="textLength" operator="equal" allowBlank="1" showInputMessage="1" showErrorMessage="1" errorTitle="UKPRN" error="The UKPRN must contain all 8 digits in order for the form to be valid" sqref="C36:C37" xr:uid="{F5BCEA3B-0E85-4F27-BF96-05310A06F8DE}">
      <formula1>8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48BC8D5DC3D142933CD50BEBFD3E3D" ma:contentTypeVersion="20" ma:contentTypeDescription="Create a new document." ma:contentTypeScope="" ma:versionID="1d64b566280a41ef9dbe6dcc933e4009">
  <xsd:schema xmlns:xsd="http://www.w3.org/2001/XMLSchema" xmlns:xs="http://www.w3.org/2001/XMLSchema" xmlns:p="http://schemas.microsoft.com/office/2006/metadata/properties" xmlns:ns1="http://schemas.microsoft.com/sharepoint/v3" xmlns:ns2="003f64ec-d878-4bef-b10a-286376a5c9b4" xmlns:ns3="8f3ca79c-667c-4aaf-9635-50094024a29a" targetNamespace="http://schemas.microsoft.com/office/2006/metadata/properties" ma:root="true" ma:fieldsID="a22f08c61bb146b157cdde932ac870ca" ns1:_="" ns2:_="" ns3:_="">
    <xsd:import namespace="http://schemas.microsoft.com/sharepoint/v3"/>
    <xsd:import namespace="003f64ec-d878-4bef-b10a-286376a5c9b4"/>
    <xsd:import namespace="8f3ca79c-667c-4aaf-9635-50094024a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f64ec-d878-4bef-b10a-286376a5c9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1a74f9a-44e0-4b84-b5c3-94ae48c49d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ca79c-667c-4aaf-9635-50094024a29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7df49f8-829d-4bd9-b437-3a8cd33e9507}" ma:internalName="TaxCatchAll" ma:showField="CatchAllData" ma:web="8f3ca79c-667c-4aaf-9635-50094024a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3f64ec-d878-4bef-b10a-286376a5c9b4">
      <Terms xmlns="http://schemas.microsoft.com/office/infopath/2007/PartnerControls"/>
    </lcf76f155ced4ddcb4097134ff3c332f>
    <TaxCatchAll xmlns="8f3ca79c-667c-4aaf-9635-50094024a29a" xsi:nil="true"/>
    <SharedWithUsers xmlns="8f3ca79c-667c-4aaf-9635-50094024a29a">
      <UserInfo>
        <DisplayName>Bethan Dawson</DisplayName>
        <AccountId>198</AccountId>
        <AccountType/>
      </UserInfo>
      <UserInfo>
        <DisplayName>Joanne Askin</DisplayName>
        <AccountId>114</AccountId>
        <AccountType/>
      </UserInfo>
      <UserInfo>
        <DisplayName>spsearch</DisplayName>
        <AccountId>32</AccountId>
        <AccountType/>
      </UserInfo>
      <UserInfo>
        <DisplayName>Oliver Whitbread</DisplayName>
        <AccountId>397</AccountId>
        <AccountType/>
      </UserInfo>
      <UserInfo>
        <DisplayName>Debbie Taylor McDonald</DisplayName>
        <AccountId>358</AccountId>
        <AccountType/>
      </UserInfo>
      <UserInfo>
        <DisplayName>Nathan Roberts</DisplayName>
        <AccountId>557</AccountId>
        <AccountType/>
      </UserInfo>
      <UserInfo>
        <DisplayName>Mark Russell</DisplayName>
        <AccountId>242</AccountId>
        <AccountType/>
      </UserInfo>
    </SharedWithUsers>
    <MediaLengthInSeconds xmlns="003f64ec-d878-4bef-b10a-286376a5c9b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55CD80-B2E7-4801-9D9B-0F6C44195A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03f64ec-d878-4bef-b10a-286376a5c9b4"/>
    <ds:schemaRef ds:uri="8f3ca79c-667c-4aaf-9635-50094024a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C02753-0C92-4776-B463-3E98BAF1D9F1}">
  <ds:schemaRefs>
    <ds:schemaRef ds:uri="http://schemas.microsoft.com/office/2006/metadata/properties"/>
    <ds:schemaRef ds:uri="http://schemas.microsoft.com/office/infopath/2007/PartnerControls"/>
    <ds:schemaRef ds:uri="003f64ec-d878-4bef-b10a-286376a5c9b4"/>
    <ds:schemaRef ds:uri="8f3ca79c-667c-4aaf-9635-50094024a29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4E859AC-C265-4121-926A-5D79054C93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</vt:lpstr>
      <vt:lpstr>Detail!Print_Area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Joanne Askin</dc:creator>
  <cp:keywords/>
  <dc:description/>
  <cp:lastModifiedBy>Joanne Askin</cp:lastModifiedBy>
  <cp:revision/>
  <dcterms:created xsi:type="dcterms:W3CDTF">2023-07-06T10:44:47Z</dcterms:created>
  <dcterms:modified xsi:type="dcterms:W3CDTF">2024-04-30T11:39:14Z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0x0101000648BC8D5DC3D142933CD50BEBFD3E3D</vt:lpwstr>
  </property>
  <property fmtid="{D5CDD505-2E9C-101B-9397-08002B2CF9AE}" pid="3" name="MediaServiceImageTags">
    <vt:lpwstr/>
  </property>
  <property fmtid="{D5CDD505-2E9C-101B-9397-08002B2CF9AE}" pid="4" name="Order">
    <vt:r8>645700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